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МЕНЮ 2025-2026\Сайт ежедневное\ст 19 (7-11) 27-10.05\"/>
    </mc:Choice>
  </mc:AlternateContent>
  <bookViews>
    <workbookView xWindow="-120" yWindow="-120" windowWidth="15450" windowHeight="1116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19" i="1" l="1"/>
  <c r="F9" i="1"/>
  <c r="E19" i="1" l="1"/>
  <c r="J14" i="1"/>
  <c r="I14" i="1"/>
  <c r="H14" i="1"/>
  <c r="G14" i="1"/>
  <c r="J16" i="1" l="1"/>
  <c r="I16" i="1"/>
  <c r="H16" i="1"/>
  <c r="J15" i="1" l="1"/>
  <c r="I15" i="1"/>
  <c r="H15" i="1"/>
  <c r="G15" i="1"/>
  <c r="J13" i="1"/>
  <c r="I13" i="1"/>
  <c r="H13" i="1"/>
  <c r="G13" i="1"/>
  <c r="G12" i="1"/>
  <c r="J12" i="1"/>
  <c r="I12" i="1"/>
  <c r="H12" i="1"/>
  <c r="G4" i="1" l="1"/>
  <c r="G16" i="1" l="1"/>
  <c r="J4" i="1"/>
  <c r="I4" i="1"/>
  <c r="H4" i="1"/>
  <c r="J5" i="1" l="1"/>
  <c r="I5" i="1"/>
  <c r="H5" i="1"/>
  <c r="G5" i="1"/>
  <c r="E9" i="1" l="1"/>
  <c r="J18" i="1" l="1"/>
  <c r="J19" i="1" s="1"/>
  <c r="I18" i="1"/>
  <c r="I19" i="1" s="1"/>
  <c r="H18" i="1"/>
  <c r="H19" i="1" s="1"/>
  <c r="G18" i="1"/>
  <c r="G19" i="1" s="1"/>
  <c r="J8" i="1"/>
  <c r="G8" i="1"/>
  <c r="H8" i="1"/>
  <c r="I8" i="1"/>
  <c r="J7" i="1" l="1"/>
  <c r="I7" i="1"/>
  <c r="H7" i="1"/>
  <c r="G7" i="1"/>
  <c r="H9" i="1" l="1"/>
  <c r="G9" i="1"/>
  <c r="J9" i="1"/>
  <c r="I9" i="1"/>
</calcChain>
</file>

<file path=xl/sharedStrings.xml><?xml version="1.0" encoding="utf-8"?>
<sst xmlns="http://schemas.openxmlformats.org/spreadsheetml/2006/main" count="52" uniqueCount="48">
  <si>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</si>
  <si>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</si>
  <si>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</si>
  <si>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</si>
  <si>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</si>
  <si>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</si>
  <si>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</si>
  <si>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</si>
  <si>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</si>
  <si>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</si>
  <si>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</si>
  <si>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</si>
  <si>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</si>
  <si>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</si>
  <si>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</si>
  <si>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</si>
  <si>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</si>
  <si>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</si>
  <si>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</si>
  <si>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</si>
  <si>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</si>
  <si>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</si>
  <si>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>пром</t>
  </si>
  <si>
    <t xml:space="preserve">пром </t>
  </si>
  <si>
    <t>Кофейный напиток на молоке</t>
  </si>
  <si>
    <t>Бутерброд с сыром</t>
  </si>
  <si>
    <t>хлеб черн.</t>
  </si>
  <si>
    <t xml:space="preserve">Фрукты </t>
  </si>
  <si>
    <t>44443</t>
  </si>
  <si>
    <t>Каша молочная рисовая с маслом сливочным</t>
  </si>
  <si>
    <t>44409</t>
  </si>
  <si>
    <t>29/2</t>
  </si>
  <si>
    <t>2 блюдо</t>
  </si>
  <si>
    <t>44325</t>
  </si>
  <si>
    <t>16</t>
  </si>
  <si>
    <t>40/2</t>
  </si>
  <si>
    <t>Гренки</t>
  </si>
  <si>
    <t>Котлета из кур</t>
  </si>
  <si>
    <t>Каша гречневая рассыпчатая</t>
  </si>
  <si>
    <t>Компот из кураги</t>
  </si>
  <si>
    <t>хлеб бел.</t>
  </si>
  <si>
    <t>Суп-пюре картофельный с мясом, зеленью</t>
  </si>
  <si>
    <t>Хлеб ржано-пшеничный</t>
  </si>
  <si>
    <t>Салат из свежей капусты с огурцами и растительным маслом</t>
  </si>
  <si>
    <t>МАОУ "СОШ № 19"</t>
  </si>
  <si>
    <t>фрукты</t>
  </si>
  <si>
    <t>32/10</t>
  </si>
  <si>
    <t>39/3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</si>
</sst>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6" fillId="0" borderId="0"/>
    <xf numFmtId="165" fontId="4" fillId="0" borderId="0" applyFont="0" applyFill="0" applyBorder="0" applyAlignment="0" applyProtection="0"/>
    <xf numFmtId="0" fontId="8" fillId="0" borderId="0"/>
    <xf numFmtId="0" fontId="3" fillId="0" borderId="0"/>
  </cellStyleXfs>
  <cellXfs count="70">
    <xf numFmtId="0" fontId="0" fillId="0" borderId="0" xfId="0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6" fillId="0" borderId="5" xfId="5" applyBorder="1"/>
    <xf numFmtId="0" fontId="6" fillId="0" borderId="1" xfId="5" applyBorder="1"/>
    <xf numFmtId="0" fontId="6" fillId="0" borderId="9" xfId="5" applyFill="1" applyBorder="1" applyProtection="1">
      <protection locked="0"/>
    </xf>
    <xf numFmtId="0" fontId="6" fillId="3" borderId="1" xfId="5" applyFill="1" applyBorder="1" applyAlignment="1" applyProtection="1">
      <alignment wrapText="1"/>
      <protection locked="0"/>
    </xf>
    <xf numFmtId="1" fontId="6" fillId="3" borderId="1" xfId="5" applyNumberFormat="1" applyFill="1" applyBorder="1" applyProtection="1">
      <protection locked="0"/>
    </xf>
    <xf numFmtId="2" fontId="6" fillId="3" borderId="1" xfId="5" applyNumberFormat="1" applyFill="1" applyBorder="1" applyProtection="1">
      <protection locked="0"/>
    </xf>
    <xf numFmtId="0" fontId="6" fillId="3" borderId="9" xfId="5" applyFill="1" applyBorder="1" applyProtection="1">
      <protection locked="0"/>
    </xf>
    <xf numFmtId="0" fontId="6" fillId="3" borderId="9" xfId="5" applyFill="1" applyBorder="1" applyAlignment="1" applyProtection="1">
      <alignment wrapText="1"/>
      <protection locked="0"/>
    </xf>
    <xf numFmtId="1" fontId="6" fillId="3" borderId="9" xfId="5" applyNumberFormat="1" applyFill="1" applyBorder="1" applyProtection="1">
      <protection locked="0"/>
    </xf>
    <xf numFmtId="2" fontId="6" fillId="3" borderId="9" xfId="5" applyNumberFormat="1" applyFill="1" applyBorder="1" applyProtection="1">
      <protection locked="0"/>
    </xf>
    <xf numFmtId="0" fontId="6" fillId="0" borderId="4" xfId="5" applyBorder="1"/>
    <xf numFmtId="1" fontId="6" fillId="3" borderId="7" xfId="5" applyNumberFormat="1" applyFill="1" applyBorder="1" applyProtection="1">
      <protection locked="0"/>
    </xf>
    <xf numFmtId="2" fontId="7" fillId="0" borderId="1" xfId="7" applyNumberFormat="1" applyFont="1" applyFill="1" applyBorder="1" applyAlignment="1">
      <alignment horizontal="left" vertical="center" wrapText="1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vertical="center"/>
    </xf>
    <xf numFmtId="2" fontId="7" fillId="0" borderId="1" xfId="7" applyNumberFormat="1" applyFont="1" applyFill="1" applyBorder="1" applyAlignment="1">
      <alignment vertical="center" wrapText="1"/>
    </xf>
    <xf numFmtId="0" fontId="6" fillId="0" borderId="5" xfId="5" applyFill="1" applyBorder="1"/>
    <xf numFmtId="0" fontId="6" fillId="2" borderId="1" xfId="5" applyFill="1" applyBorder="1" applyProtection="1">
      <protection locked="0"/>
    </xf>
    <xf numFmtId="2" fontId="5" fillId="0" borderId="1" xfId="7" applyNumberFormat="1" applyFont="1" applyFill="1" applyBorder="1" applyAlignment="1">
      <alignment horizontal="left" vertical="center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49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Border="1" applyAlignment="1">
      <alignment horizontal="left" vertical="center"/>
    </xf>
    <xf numFmtId="2" fontId="10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11" fillId="0" borderId="1" xfId="0" applyNumberFormat="1" applyFont="1" applyFill="1" applyBorder="1" applyAlignment="1" applyProtection="1">
      <alignment horizontal="left"/>
      <protection locked="0"/>
    </xf>
    <xf numFmtId="2" fontId="5" fillId="0" borderId="1" xfId="8" applyNumberFormat="1" applyFont="1" applyFill="1" applyBorder="1" applyAlignment="1">
      <alignment horizontal="left" vertical="center"/>
    </xf>
    <xf numFmtId="49" fontId="5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Fill="1" applyBorder="1" applyAlignment="1">
      <alignment vertical="center" wrapText="1"/>
    </xf>
    <xf numFmtId="2" fontId="5" fillId="0" borderId="0" xfId="7" applyNumberFormat="1" applyFont="1" applyFill="1" applyBorder="1" applyAlignment="1">
      <alignment horizontal="left" vertical="center" wrapText="1"/>
    </xf>
    <xf numFmtId="0" fontId="5" fillId="0" borderId="1" xfId="7" applyFont="1" applyFill="1" applyBorder="1" applyAlignment="1">
      <alignment horizontal="left" vertical="center" wrapText="1"/>
    </xf>
    <xf numFmtId="2" fontId="5" fillId="0" borderId="1" xfId="7" applyNumberFormat="1" applyFont="1" applyFill="1" applyBorder="1" applyAlignment="1">
      <alignment horizontal="left" vertical="center" wrapText="1"/>
    </xf>
    <xf numFmtId="0" fontId="5" fillId="0" borderId="1" xfId="7" applyFont="1" applyFill="1" applyBorder="1" applyAlignment="1">
      <alignment horizontal="left" vertical="center"/>
    </xf>
    <xf numFmtId="0" fontId="2" fillId="0" borderId="1" xfId="5" applyFont="1" applyBorder="1"/>
    <xf numFmtId="14" fontId="0" fillId="2" borderId="1" xfId="0" applyNumberFormat="1" applyFill="1" applyBorder="1" applyProtection="1">
      <protection locked="0"/>
    </xf>
    <xf numFmtId="1" fontId="6" fillId="3" borderId="15" xfId="5" applyNumberFormat="1" applyFill="1" applyBorder="1" applyProtection="1">
      <protection locked="0"/>
    </xf>
    <xf numFmtId="1" fontId="6" fillId="3" borderId="16" xfId="5" applyNumberFormat="1" applyFill="1" applyBorder="1" applyProtection="1">
      <protection locked="0"/>
    </xf>
    <xf numFmtId="2" fontId="9" fillId="0" borderId="1" xfId="4" applyNumberFormat="1" applyFont="1" applyFill="1" applyBorder="1" applyAlignment="1">
      <alignment horizontal="left" vertical="center"/>
    </xf>
    <xf numFmtId="2" fontId="5" fillId="0" borderId="1" xfId="7" applyNumberFormat="1" applyFont="1" applyFill="1" applyBorder="1" applyAlignment="1">
      <alignment vertical="center"/>
    </xf>
    <xf numFmtId="0" fontId="1" fillId="0" borderId="5" xfId="5" applyFont="1" applyBorder="1"/>
    <xf numFmtId="0" fontId="1" fillId="0" borderId="1" xfId="5" applyFont="1" applyBorder="1"/>
    <xf numFmtId="49" fontId="6" fillId="3" borderId="1" xfId="5" applyNumberFormat="1" applyFill="1" applyBorder="1" applyProtection="1">
      <protection locked="0"/>
    </xf>
    <xf numFmtId="49" fontId="6" fillId="3" borderId="9" xfId="5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" xfId="0" applyBorder="1" applyAlignment="1">
      <alignment vertical="top"/>
    </xf>
    <xf numFmtId="0" fontId="0" fillId="0" borderId="11" xfId="0" applyBorder="1" applyAlignment="1">
      <alignment vertical="top"/>
    </xf>
    <xf numFmtId="0" fontId="0" fillId="0" borderId="17" xfId="0" applyBorder="1" applyAlignment="1">
      <alignment vertical="top"/>
    </xf>
    <xf numFmtId="0" fontId="0" fillId="0" borderId="18" xfId="0" applyBorder="1" applyAlignment="1">
      <alignment vertical="top"/>
    </xf>
  </cellXfs>
  <cellStyles count="9">
    <cellStyle name="Обычный" xfId="0" builtinId="0"/>
    <cellStyle name="Обычный 11" xfId="1"/>
    <cellStyle name="Обычный 12" xfId="2"/>
    <cellStyle name="Обычный 2" xfId="4"/>
    <cellStyle name="Обычный 3" xfId="7"/>
    <cellStyle name="Обычный 4" xfId="5"/>
    <cellStyle name="Обычный 5" xfId="8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="85" zoomScaleNormal="85" workbookViewId="0">
      <selection activeCell="F19" sqref="F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3" t="s">
        <v>44</v>
      </c>
      <c r="C1" s="64"/>
      <c r="D1" s="65"/>
      <c r="E1" t="s">
        <v>19</v>
      </c>
      <c r="F1" s="9"/>
      <c r="I1" t="s">
        <v>1</v>
      </c>
      <c r="J1" s="54">
        <v>46146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20</v>
      </c>
      <c r="D3" s="5" t="s">
        <v>4</v>
      </c>
      <c r="E3" s="5" t="s">
        <v>21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32.25" thickBot="1" x14ac:dyDescent="0.3">
      <c r="A4" s="66" t="s">
        <v>10</v>
      </c>
      <c r="B4" s="12" t="s">
        <v>11</v>
      </c>
      <c r="C4" s="33" t="s">
        <v>28</v>
      </c>
      <c r="D4" s="24" t="s">
        <v>29</v>
      </c>
      <c r="E4" s="37">
        <v>200</v>
      </c>
      <c r="F4" s="40">
        <v>33.979999999999997</v>
      </c>
      <c r="G4" s="43">
        <f>E4*268.14/200</f>
        <v>268.14</v>
      </c>
      <c r="H4" s="38">
        <f>E4*5.5/200</f>
        <v>5.5</v>
      </c>
      <c r="I4" s="38">
        <f>E4*9.9/200</f>
        <v>9.9</v>
      </c>
      <c r="J4" s="38">
        <f>E4*39.26/200</f>
        <v>39.26</v>
      </c>
    </row>
    <row r="5" spans="1:10" ht="15.75" x14ac:dyDescent="0.25">
      <c r="A5" s="66"/>
      <c r="B5" s="59" t="s">
        <v>45</v>
      </c>
      <c r="C5" s="33" t="s">
        <v>22</v>
      </c>
      <c r="D5" s="27" t="s">
        <v>27</v>
      </c>
      <c r="E5" s="36">
        <v>100</v>
      </c>
      <c r="F5" s="41">
        <v>30.43</v>
      </c>
      <c r="G5" s="44">
        <f>E5*49/100</f>
        <v>49</v>
      </c>
      <c r="H5" s="39">
        <f>E5*0.4/100</f>
        <v>0.4</v>
      </c>
      <c r="I5" s="39">
        <f>E5*0.4/100</f>
        <v>0.4</v>
      </c>
      <c r="J5" s="39">
        <f>E5*10.95/100</f>
        <v>10.95</v>
      </c>
    </row>
    <row r="6" spans="1:10" ht="15.75" x14ac:dyDescent="0.25">
      <c r="A6" s="66"/>
      <c r="B6" s="13" t="s">
        <v>12</v>
      </c>
      <c r="C6" s="47" t="s">
        <v>46</v>
      </c>
      <c r="D6" s="26" t="s">
        <v>24</v>
      </c>
      <c r="E6" s="36">
        <v>200</v>
      </c>
      <c r="F6" s="41">
        <v>22.91</v>
      </c>
      <c r="G6" s="43">
        <v>99</v>
      </c>
      <c r="H6" s="38">
        <v>3.1</v>
      </c>
      <c r="I6" s="38">
        <v>3.2</v>
      </c>
      <c r="J6" s="38">
        <v>14.4</v>
      </c>
    </row>
    <row r="7" spans="1:10" ht="15.75" x14ac:dyDescent="0.25">
      <c r="A7" s="66"/>
      <c r="B7" s="53" t="s">
        <v>40</v>
      </c>
      <c r="C7" s="33">
        <v>44240</v>
      </c>
      <c r="D7" s="25" t="s">
        <v>25</v>
      </c>
      <c r="E7" s="36">
        <v>50</v>
      </c>
      <c r="F7" s="41">
        <v>34.44</v>
      </c>
      <c r="G7" s="44">
        <f>E7*153.24/60</f>
        <v>127.7</v>
      </c>
      <c r="H7" s="39">
        <f>E7*7.32/60</f>
        <v>6.1</v>
      </c>
      <c r="I7" s="39">
        <f>E7*4.44/60</f>
        <v>3.7000000000000006</v>
      </c>
      <c r="J7" s="39">
        <f>E7*21/60</f>
        <v>17.5</v>
      </c>
    </row>
    <row r="8" spans="1:10" ht="16.5" thickBot="1" x14ac:dyDescent="0.3">
      <c r="A8" s="66"/>
      <c r="B8" s="14" t="s">
        <v>26</v>
      </c>
      <c r="C8" s="33" t="s">
        <v>23</v>
      </c>
      <c r="D8" s="58" t="s">
        <v>42</v>
      </c>
      <c r="E8" s="36">
        <v>30</v>
      </c>
      <c r="F8" s="40">
        <v>3.28</v>
      </c>
      <c r="G8" s="43">
        <f>E8*68.97/30</f>
        <v>68.97</v>
      </c>
      <c r="H8" s="38">
        <f>E8*1.68/30</f>
        <v>1.68</v>
      </c>
      <c r="I8" s="38">
        <f>E8*0.33/30</f>
        <v>0.33</v>
      </c>
      <c r="J8" s="38">
        <f>E8*14.82/30</f>
        <v>14.82</v>
      </c>
    </row>
    <row r="9" spans="1:10" ht="15.75" x14ac:dyDescent="0.25">
      <c r="A9" s="66"/>
      <c r="B9" s="28"/>
      <c r="C9" s="33"/>
      <c r="D9" s="26"/>
      <c r="E9" s="42">
        <f>E4+E5+E6+E7+E8</f>
        <v>580</v>
      </c>
      <c r="F9" s="42">
        <f>F4+F5+F6+F7+F8</f>
        <v>125.03999999999999</v>
      </c>
      <c r="G9" s="42">
        <f t="shared" ref="G9:J9" si="0">G4+G5+G6+G7+G8</f>
        <v>612.81000000000006</v>
      </c>
      <c r="H9" s="42">
        <f t="shared" si="0"/>
        <v>16.78</v>
      </c>
      <c r="I9" s="42">
        <f t="shared" si="0"/>
        <v>17.529999999999998</v>
      </c>
      <c r="J9" s="42">
        <f t="shared" si="0"/>
        <v>96.93</v>
      </c>
    </row>
    <row r="10" spans="1:10" x14ac:dyDescent="0.25">
      <c r="A10" s="1" t="s">
        <v>13</v>
      </c>
      <c r="B10" s="29"/>
      <c r="C10" s="61"/>
      <c r="D10" s="15"/>
      <c r="E10" s="16"/>
      <c r="F10" s="17"/>
      <c r="G10" s="16"/>
      <c r="H10" s="16"/>
      <c r="I10" s="16"/>
      <c r="J10" s="23"/>
    </row>
    <row r="11" spans="1:10" ht="15.75" thickBot="1" x14ac:dyDescent="0.3">
      <c r="A11" s="2"/>
      <c r="B11" s="18"/>
      <c r="C11" s="62"/>
      <c r="D11" s="19"/>
      <c r="E11" s="20"/>
      <c r="F11" s="21"/>
      <c r="G11" s="55"/>
      <c r="H11" s="55"/>
      <c r="I11" s="55"/>
      <c r="J11" s="56"/>
    </row>
    <row r="12" spans="1:10" ht="31.5" x14ac:dyDescent="0.25">
      <c r="A12" s="67" t="s">
        <v>14</v>
      </c>
      <c r="B12" s="22" t="s">
        <v>15</v>
      </c>
      <c r="C12" s="33" t="s">
        <v>30</v>
      </c>
      <c r="D12" s="49" t="s">
        <v>43</v>
      </c>
      <c r="E12" s="34">
        <v>60</v>
      </c>
      <c r="F12" s="46">
        <v>16.079999999999998</v>
      </c>
      <c r="G12" s="35">
        <f>E12*128/100</f>
        <v>76.8</v>
      </c>
      <c r="H12" s="57">
        <f>E12*2.5/100</f>
        <v>1.5</v>
      </c>
      <c r="I12" s="57">
        <f>E12*10/100</f>
        <v>6</v>
      </c>
      <c r="J12" s="57">
        <f>E12*7.08/100</f>
        <v>4.2480000000000002</v>
      </c>
    </row>
    <row r="13" spans="1:10" ht="31.5" x14ac:dyDescent="0.25">
      <c r="A13" s="68"/>
      <c r="B13" s="13" t="s">
        <v>16</v>
      </c>
      <c r="C13" s="33" t="s">
        <v>31</v>
      </c>
      <c r="D13" s="50" t="s">
        <v>41</v>
      </c>
      <c r="E13" s="34">
        <v>200</v>
      </c>
      <c r="F13" s="46">
        <v>34.44</v>
      </c>
      <c r="G13" s="35">
        <f>E13*132/200</f>
        <v>132</v>
      </c>
      <c r="H13" s="57">
        <f>E13*3.2/250+1.6+0.3</f>
        <v>4.46</v>
      </c>
      <c r="I13" s="57">
        <f>E13*3.7/250+1.7</f>
        <v>4.66</v>
      </c>
      <c r="J13" s="57">
        <f>E13*21.8/250+0.6</f>
        <v>18.040000000000003</v>
      </c>
    </row>
    <row r="14" spans="1:10" ht="15.75" x14ac:dyDescent="0.25">
      <c r="A14" s="68"/>
      <c r="B14" s="60" t="s">
        <v>40</v>
      </c>
      <c r="C14" s="47" t="s">
        <v>35</v>
      </c>
      <c r="D14" s="48" t="s">
        <v>36</v>
      </c>
      <c r="E14" s="43">
        <v>20</v>
      </c>
      <c r="F14" s="46">
        <v>2.5499999999999998</v>
      </c>
      <c r="G14" s="35">
        <f>E14*51.4/20</f>
        <v>51.4</v>
      </c>
      <c r="H14" s="35">
        <f>E14*1.71/20</f>
        <v>1.7100000000000002</v>
      </c>
      <c r="I14" s="35">
        <f>E14*0.17/20</f>
        <v>0.17</v>
      </c>
      <c r="J14" s="35">
        <f>E14*10.75/20</f>
        <v>10.75</v>
      </c>
    </row>
    <row r="15" spans="1:10" ht="15.75" x14ac:dyDescent="0.25">
      <c r="A15" s="68"/>
      <c r="B15" s="13" t="s">
        <v>32</v>
      </c>
      <c r="C15" s="33" t="s">
        <v>33</v>
      </c>
      <c r="D15" s="51" t="s">
        <v>37</v>
      </c>
      <c r="E15" s="34">
        <v>95</v>
      </c>
      <c r="F15" s="46">
        <v>65.290000000000006</v>
      </c>
      <c r="G15" s="35">
        <f>E15*186.3/90</f>
        <v>196.65</v>
      </c>
      <c r="H15" s="57">
        <f>E15*14.8/100</f>
        <v>14.06</v>
      </c>
      <c r="I15" s="57">
        <f>E15*12.4/100</f>
        <v>11.78</v>
      </c>
      <c r="J15" s="57">
        <f>E15*9.1/100</f>
        <v>8.6449999999999996</v>
      </c>
    </row>
    <row r="16" spans="1:10" ht="15.75" x14ac:dyDescent="0.25">
      <c r="A16" s="68"/>
      <c r="B16" s="13" t="s">
        <v>17</v>
      </c>
      <c r="C16" s="47" t="s">
        <v>47</v>
      </c>
      <c r="D16" s="30" t="s">
        <v>38</v>
      </c>
      <c r="E16" s="34">
        <v>150</v>
      </c>
      <c r="F16" s="46">
        <v>10.11</v>
      </c>
      <c r="G16" s="44">
        <f>E16*181.5/150</f>
        <v>181.5</v>
      </c>
      <c r="H16" s="57">
        <f>6.63*E16/150</f>
        <v>6.63</v>
      </c>
      <c r="I16" s="57">
        <f>4.44*E16/150</f>
        <v>4.4400000000000004</v>
      </c>
      <c r="J16" s="57">
        <f>28.8*E16/150</f>
        <v>28.8</v>
      </c>
    </row>
    <row r="17" spans="1:10" ht="15.75" x14ac:dyDescent="0.25">
      <c r="A17" s="68"/>
      <c r="B17" s="13" t="s">
        <v>18</v>
      </c>
      <c r="C17" s="33" t="s">
        <v>34</v>
      </c>
      <c r="D17" s="52" t="s">
        <v>39</v>
      </c>
      <c r="E17" s="34">
        <v>200</v>
      </c>
      <c r="F17" s="46">
        <v>12.54</v>
      </c>
      <c r="G17" s="35">
        <v>114</v>
      </c>
      <c r="H17" s="57">
        <v>1</v>
      </c>
      <c r="I17" s="57">
        <v>0</v>
      </c>
      <c r="J17" s="57">
        <v>27.4</v>
      </c>
    </row>
    <row r="18" spans="1:10" ht="15.75" x14ac:dyDescent="0.25">
      <c r="A18" s="68"/>
      <c r="B18" s="13" t="s">
        <v>26</v>
      </c>
      <c r="C18" s="33" t="s">
        <v>23</v>
      </c>
      <c r="D18" s="58" t="s">
        <v>42</v>
      </c>
      <c r="E18" s="43">
        <v>37</v>
      </c>
      <c r="F18" s="46">
        <v>4.04</v>
      </c>
      <c r="G18" s="35">
        <f>E18*68.97/30</f>
        <v>85.063000000000002</v>
      </c>
      <c r="H18" s="35">
        <f>E18*1.68/30</f>
        <v>2.0720000000000001</v>
      </c>
      <c r="I18" s="35">
        <f>E18*0.33/30</f>
        <v>0.40700000000000003</v>
      </c>
      <c r="J18" s="35">
        <f>E18*14.82/30</f>
        <v>18.278000000000002</v>
      </c>
    </row>
    <row r="19" spans="1:10" ht="15.75" x14ac:dyDescent="0.25">
      <c r="A19" s="68"/>
      <c r="B19" s="31"/>
      <c r="C19" s="31"/>
      <c r="D19" s="32"/>
      <c r="E19" s="45">
        <f t="shared" ref="E19:J19" si="1">SUM(E12:E18)</f>
        <v>762</v>
      </c>
      <c r="F19" s="45">
        <f>SUM(F12:F18)</f>
        <v>145.04999999999998</v>
      </c>
      <c r="G19" s="45">
        <f t="shared" si="1"/>
        <v>837.41300000000001</v>
      </c>
      <c r="H19" s="45">
        <f t="shared" si="1"/>
        <v>31.431999999999999</v>
      </c>
      <c r="I19" s="45">
        <f t="shared" si="1"/>
        <v>27.457000000000001</v>
      </c>
      <c r="J19" s="45">
        <f t="shared" si="1"/>
        <v>116.16100000000002</v>
      </c>
    </row>
    <row r="20" spans="1:10" ht="15.75" thickBot="1" x14ac:dyDescent="0.3">
      <c r="A20" s="69"/>
      <c r="B20" s="3"/>
      <c r="C20" s="3"/>
      <c r="D20" s="11"/>
      <c r="E20" s="7"/>
      <c r="F20" s="10"/>
      <c r="G20" s="7"/>
      <c r="H20" s="7"/>
      <c r="I20" s="7"/>
      <c r="J20" s="8"/>
    </row>
  </sheetData>
  <mergeCells count="3">
    <mergeCell ref="B1:D1"/>
    <mergeCell ref="A4:A9"/>
    <mergeCell ref="A12:A20"/>
  </mergeCells>
  <pageMargins left="0.25" right="0.25" top="0.75" bottom="0.75" header="0.3" footer="0.3"/>
  <pageSetup paperSize="9" orientation="landscape" r:id="rId1"/>
  <ignoredErrors>
    <ignoredError sqref="C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2026-04-23T06:11:29Z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