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МЕНЮ 2025-2026\МЕНЮ ДЛЯ САЙТА\ст 19 (7-11) 11-22.05\"/>
    </mc:Choice>
  </mc:AlternateContent>
  <bookViews>
    <workbookView xWindow="-120" yWindow="-120" windowWidth="15450" windowHeight="1116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H19" i="1" l="1"/>
  <c r="I9" i="1"/>
  <c r="F19" i="1"/>
  <c r="J12" i="1" l="1"/>
  <c r="J18" i="1"/>
  <c r="J17" i="1"/>
  <c r="J15" i="1"/>
  <c r="J14" i="1"/>
  <c r="J13" i="1"/>
  <c r="G8" i="1"/>
  <c r="H8" i="1"/>
  <c r="I8" i="1"/>
  <c r="J8" i="1"/>
  <c r="J19" i="1" l="1"/>
  <c r="I15" i="1"/>
  <c r="I14" i="1"/>
  <c r="I12" i="1"/>
  <c r="H14" i="1"/>
  <c r="G14" i="1"/>
  <c r="G13" i="1"/>
  <c r="H4" i="1"/>
  <c r="J6" i="1" l="1"/>
  <c r="I6" i="1"/>
  <c r="H6" i="1"/>
  <c r="G6" i="1"/>
  <c r="J4" i="1"/>
  <c r="I4" i="1"/>
  <c r="G4" i="1"/>
  <c r="F9" i="1"/>
  <c r="E9" i="1"/>
  <c r="H15" i="1" l="1"/>
  <c r="G15" i="1"/>
  <c r="I13" i="1"/>
  <c r="H13" i="1"/>
  <c r="H12" i="1"/>
  <c r="G12" i="1"/>
  <c r="I18" i="1"/>
  <c r="I19" i="1" s="1"/>
  <c r="H18" i="1"/>
  <c r="G18" i="1"/>
  <c r="I17" i="1"/>
  <c r="H17" i="1"/>
  <c r="G17" i="1"/>
  <c r="J7" i="1"/>
  <c r="J9" i="1" s="1"/>
  <c r="I7" i="1"/>
  <c r="H7" i="1"/>
  <c r="H9" i="1" s="1"/>
  <c r="G7" i="1"/>
  <c r="G9" i="1" s="1"/>
  <c r="E19" i="1" l="1"/>
  <c r="G19" i="1" l="1"/>
</calcChain>
</file>

<file path=xl/sharedStrings.xml><?xml version="1.0" encoding="utf-8"?>
<sst xmlns="http://schemas.openxmlformats.org/spreadsheetml/2006/main" count="50" uniqueCount="45">
  <si>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</si>
  <si>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</si>
  <si>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</si>
  <si>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</si>
  <si>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</si>
  <si>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</si>
  <si>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</si>
  <si>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</si>
  <si>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</si>
  <si>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</si>
  <si>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</si>
  <si>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</si>
  <si>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</si>
  <si>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</si>
  <si>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</si>
  <si>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</si>
  <si>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</si>
  <si>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</si>
  <si>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</si>
  <si>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</si>
  <si>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</si>
  <si>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>2 блюдо</t>
  </si>
  <si>
    <t>Капуста тушеная</t>
  </si>
  <si>
    <t>пром</t>
  </si>
  <si>
    <t>хлеб черн.</t>
  </si>
  <si>
    <t>хлеб бел.</t>
  </si>
  <si>
    <t>41/1</t>
  </si>
  <si>
    <t>Хлеб ржано-пшеничный</t>
  </si>
  <si>
    <t>Салат из картофеля с соленым огурцом, луком и растительным маслом</t>
  </si>
  <si>
    <t>Напиток "Золотой шар"</t>
  </si>
  <si>
    <t>гор.блюдо</t>
  </si>
  <si>
    <t>Бутерброд с сыром</t>
  </si>
  <si>
    <t>31/10</t>
  </si>
  <si>
    <t>Каша молочная ассорти с маслом сливочным</t>
  </si>
  <si>
    <t>Чай с молоком</t>
  </si>
  <si>
    <t>17/4</t>
  </si>
  <si>
    <t>Салат из св капусты с огурцами, зеленью и растительным маслом</t>
  </si>
  <si>
    <t>Хлеб пшеничный витаминизированный</t>
  </si>
  <si>
    <t>22/2</t>
  </si>
  <si>
    <t>36/81</t>
  </si>
  <si>
    <t>Суп-лапша на куринном бульоне</t>
  </si>
  <si>
    <t>Тефтели из говядины с рисом паровые</t>
  </si>
  <si>
    <t>МАОУ "СОШ № 19"</t>
  </si>
  <si>
    <t>37/2</t>
  </si>
  <si>
    <t>13/05/2026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</si>
</sst>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9">
    <xf numFmtId="0" fontId="0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5" fillId="0" borderId="0"/>
    <xf numFmtId="165" fontId="3" fillId="0" borderId="0" applyFont="0" applyFill="0" applyBorder="0" applyAlignment="0" applyProtection="0"/>
    <xf numFmtId="0" fontId="7" fillId="0" borderId="0"/>
    <xf numFmtId="0" fontId="2" fillId="0" borderId="0"/>
  </cellStyleXfs>
  <cellXfs count="53">
    <xf numFmtId="0" fontId="0" fillId="0" borderId="0" xfId="0"/>
    <xf numFmtId="0" fontId="0" fillId="2" borderId="6" xfId="0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5" fillId="0" borderId="1" xfId="5" applyBorder="1"/>
    <xf numFmtId="0" fontId="5" fillId="3" borderId="1" xfId="5" applyFill="1" applyBorder="1" applyProtection="1">
      <protection locked="0"/>
    </xf>
    <xf numFmtId="0" fontId="5" fillId="3" borderId="1" xfId="5" applyFill="1" applyBorder="1" applyAlignment="1" applyProtection="1">
      <alignment wrapText="1"/>
      <protection locked="0"/>
    </xf>
    <xf numFmtId="1" fontId="5" fillId="3" borderId="1" xfId="5" applyNumberFormat="1" applyFill="1" applyBorder="1" applyProtection="1">
      <protection locked="0"/>
    </xf>
    <xf numFmtId="2" fontId="5" fillId="3" borderId="1" xfId="5" applyNumberFormat="1" applyFill="1" applyBorder="1" applyProtection="1">
      <protection locked="0"/>
    </xf>
    <xf numFmtId="1" fontId="5" fillId="3" borderId="5" xfId="5" applyNumberFormat="1" applyFill="1" applyBorder="1" applyProtection="1">
      <protection locked="0"/>
    </xf>
    <xf numFmtId="1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vertical="center"/>
    </xf>
    <xf numFmtId="0" fontId="5" fillId="2" borderId="1" xfId="5" applyFill="1" applyBorder="1" applyProtection="1">
      <protection locked="0"/>
    </xf>
    <xf numFmtId="0" fontId="0" fillId="0" borderId="1" xfId="0" applyFill="1" applyBorder="1" applyProtection="1">
      <protection locked="0"/>
    </xf>
    <xf numFmtId="49" fontId="6" fillId="2" borderId="1" xfId="7" applyNumberFormat="1" applyFont="1" applyFill="1" applyBorder="1" applyAlignment="1">
      <alignment horizontal="left" vertical="center"/>
    </xf>
    <xf numFmtId="2" fontId="4" fillId="4" borderId="0" xfId="7" applyNumberFormat="1" applyFont="1" applyFill="1" applyBorder="1" applyAlignment="1">
      <alignment horizontal="left" vertical="center"/>
    </xf>
    <xf numFmtId="2" fontId="4" fillId="0" borderId="0" xfId="7" applyNumberFormat="1" applyFont="1" applyBorder="1" applyAlignment="1">
      <alignment horizontal="left" vertical="center"/>
    </xf>
    <xf numFmtId="0" fontId="6" fillId="0" borderId="1" xfId="7" applyFont="1" applyFill="1" applyBorder="1" applyAlignment="1">
      <alignment horizontal="left" vertical="center" wrapText="1"/>
    </xf>
    <xf numFmtId="49" fontId="6" fillId="0" borderId="1" xfId="7" applyNumberFormat="1" applyFont="1" applyFill="1" applyBorder="1" applyAlignment="1">
      <alignment horizontal="left" vertical="center"/>
    </xf>
    <xf numFmtId="0" fontId="4" fillId="0" borderId="1" xfId="7" applyFont="1" applyBorder="1" applyAlignment="1">
      <alignment horizontal="left" vertical="center" wrapText="1"/>
    </xf>
    <xf numFmtId="49" fontId="4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4" fillId="0" borderId="1" xfId="7" applyNumberFormat="1" applyFont="1" applyBorder="1" applyAlignment="1">
      <alignment horizontal="left" vertical="center"/>
    </xf>
    <xf numFmtId="2" fontId="4" fillId="0" borderId="1" xfId="8" applyNumberFormat="1" applyFont="1" applyFill="1" applyBorder="1" applyAlignment="1" applyProtection="1">
      <alignment horizontal="left" vertical="center"/>
      <protection locked="0"/>
    </xf>
    <xf numFmtId="2" fontId="4" fillId="0" borderId="1" xfId="8" applyNumberFormat="1" applyFont="1" applyBorder="1" applyAlignment="1">
      <alignment horizontal="left" vertical="center"/>
    </xf>
    <xf numFmtId="2" fontId="4" fillId="0" borderId="1" xfId="8" applyNumberFormat="1" applyFont="1" applyFill="1" applyBorder="1" applyAlignment="1">
      <alignment horizontal="left" vertical="center"/>
    </xf>
    <xf numFmtId="1" fontId="4" fillId="0" borderId="1" xfId="7" applyNumberFormat="1" applyFont="1" applyFill="1" applyBorder="1" applyAlignment="1">
      <alignment horizontal="left" vertical="center"/>
    </xf>
    <xf numFmtId="2" fontId="4" fillId="0" borderId="1" xfId="7" applyNumberFormat="1" applyFont="1" applyFill="1" applyBorder="1" applyAlignment="1">
      <alignment horizontal="left" vertical="center"/>
    </xf>
    <xf numFmtId="2" fontId="4" fillId="0" borderId="1" xfId="7" applyNumberFormat="1" applyFont="1" applyFill="1" applyBorder="1" applyAlignment="1">
      <alignment horizontal="left" vertical="center" wrapText="1"/>
    </xf>
    <xf numFmtId="2" fontId="4" fillId="0" borderId="1" xfId="7" applyNumberFormat="1" applyFont="1" applyFill="1" applyBorder="1" applyAlignment="1">
      <alignment vertical="center"/>
    </xf>
    <xf numFmtId="0" fontId="4" fillId="0" borderId="1" xfId="7" applyFont="1" applyFill="1" applyBorder="1" applyAlignment="1">
      <alignment horizontal="left" vertical="center" wrapText="1"/>
    </xf>
    <xf numFmtId="0" fontId="4" fillId="0" borderId="1" xfId="7" applyFont="1" applyFill="1" applyBorder="1" applyAlignment="1">
      <alignment horizontal="left" vertical="center"/>
    </xf>
    <xf numFmtId="0" fontId="1" fillId="0" borderId="1" xfId="5" applyFont="1" applyBorder="1"/>
    <xf numFmtId="0" fontId="0" fillId="0" borderId="9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0" xfId="0" applyBorder="1" applyAlignment="1">
      <alignment horizontal="center"/>
    </xf>
    <xf numFmtId="2" fontId="6" fillId="0" borderId="5" xfId="7" applyNumberFormat="1" applyFont="1" applyFill="1" applyBorder="1" applyAlignment="1">
      <alignment horizontal="left" vertical="center"/>
    </xf>
    <xf numFmtId="2" fontId="4" fillId="0" borderId="5" xfId="7" applyNumberFormat="1" applyFont="1" applyBorder="1" applyAlignment="1">
      <alignment horizontal="left" vertical="center"/>
    </xf>
    <xf numFmtId="0" fontId="9" fillId="4" borderId="1" xfId="4" applyFont="1" applyFill="1" applyBorder="1" applyAlignment="1">
      <alignment vertical="center" wrapText="1"/>
    </xf>
    <xf numFmtId="0" fontId="5" fillId="0" borderId="1" xfId="5" applyFill="1" applyBorder="1"/>
    <xf numFmtId="2" fontId="8" fillId="0" borderId="5" xfId="7" applyNumberFormat="1" applyFont="1" applyFill="1" applyBorder="1" applyAlignment="1">
      <alignment horizontal="left" vertical="center"/>
    </xf>
    <xf numFmtId="0" fontId="0" fillId="0" borderId="11" xfId="0" applyBorder="1"/>
    <xf numFmtId="2" fontId="4" fillId="0" borderId="5" xfId="8" applyNumberFormat="1" applyFont="1" applyFill="1" applyBorder="1" applyAlignment="1">
      <alignment horizontal="left" vertical="center"/>
    </xf>
    <xf numFmtId="2" fontId="4" fillId="0" borderId="5" xfId="8" applyNumberFormat="1" applyFont="1" applyBorder="1" applyAlignment="1">
      <alignment horizontal="left" vertical="center"/>
    </xf>
    <xf numFmtId="0" fontId="0" fillId="0" borderId="12" xfId="0" applyBorder="1"/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1" xfId="0" applyBorder="1" applyAlignment="1">
      <alignment vertical="top"/>
    </xf>
  </cellXfs>
  <cellStyles count="9">
    <cellStyle name="Обычный" xfId="0" builtinId="0"/>
    <cellStyle name="Обычный 11" xfId="1"/>
    <cellStyle name="Обычный 12" xfId="2"/>
    <cellStyle name="Обычный 2" xfId="4"/>
    <cellStyle name="Обычный 3" xfId="7"/>
    <cellStyle name="Обычный 4" xfId="5"/>
    <cellStyle name="Обычный 5" xfId="8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zoomScale="85" zoomScaleNormal="85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9" t="s">
        <v>42</v>
      </c>
      <c r="C1" s="50"/>
      <c r="D1" s="51"/>
      <c r="E1" t="s">
        <v>18</v>
      </c>
      <c r="F1" s="4"/>
      <c r="I1" t="s">
        <v>1</v>
      </c>
      <c r="J1" s="4" t="s">
        <v>44</v>
      </c>
    </row>
    <row r="2" spans="1:11" ht="7.5" customHeight="1" thickBot="1" x14ac:dyDescent="0.3"/>
    <row r="3" spans="1:11" x14ac:dyDescent="0.25">
      <c r="A3" s="37" t="s">
        <v>2</v>
      </c>
      <c r="B3" s="38" t="s">
        <v>3</v>
      </c>
      <c r="C3" s="38" t="s">
        <v>19</v>
      </c>
      <c r="D3" s="38" t="s">
        <v>4</v>
      </c>
      <c r="E3" s="38" t="s">
        <v>20</v>
      </c>
      <c r="F3" s="38" t="s">
        <v>5</v>
      </c>
      <c r="G3" s="38" t="s">
        <v>6</v>
      </c>
      <c r="H3" s="38" t="s">
        <v>7</v>
      </c>
      <c r="I3" s="38" t="s">
        <v>8</v>
      </c>
      <c r="J3" s="39" t="s">
        <v>9</v>
      </c>
    </row>
    <row r="4" spans="1:11" ht="31.5" x14ac:dyDescent="0.25">
      <c r="A4" s="52" t="s">
        <v>10</v>
      </c>
      <c r="B4" s="7" t="s">
        <v>30</v>
      </c>
      <c r="C4" s="23" t="s">
        <v>35</v>
      </c>
      <c r="D4" s="22" t="s">
        <v>33</v>
      </c>
      <c r="E4" s="25">
        <v>250</v>
      </c>
      <c r="F4" s="29">
        <v>46.58</v>
      </c>
      <c r="G4" s="29">
        <f>E4*268.93/250</f>
        <v>268.93</v>
      </c>
      <c r="H4" s="25">
        <f>E4*5.4/200</f>
        <v>6.75</v>
      </c>
      <c r="I4" s="25">
        <f>E4*12.63/250</f>
        <v>12.63</v>
      </c>
      <c r="J4" s="40">
        <f>E4*32.08/250</f>
        <v>32.08</v>
      </c>
    </row>
    <row r="5" spans="1:11" ht="15.75" x14ac:dyDescent="0.25">
      <c r="A5" s="52"/>
      <c r="B5" s="7" t="s">
        <v>11</v>
      </c>
      <c r="C5" s="23" t="s">
        <v>32</v>
      </c>
      <c r="D5" s="32" t="s">
        <v>34</v>
      </c>
      <c r="E5" s="25">
        <v>200</v>
      </c>
      <c r="F5" s="29">
        <v>12.77</v>
      </c>
      <c r="G5" s="28">
        <v>69</v>
      </c>
      <c r="H5" s="26">
        <v>1.5</v>
      </c>
      <c r="I5" s="26">
        <v>1.6</v>
      </c>
      <c r="J5" s="41">
        <v>12.1</v>
      </c>
    </row>
    <row r="6" spans="1:11" ht="15.75" x14ac:dyDescent="0.25">
      <c r="A6" s="52"/>
      <c r="B6" s="36" t="s">
        <v>25</v>
      </c>
      <c r="C6" s="30">
        <v>44240</v>
      </c>
      <c r="D6" s="31" t="s">
        <v>31</v>
      </c>
      <c r="E6" s="25">
        <v>64</v>
      </c>
      <c r="F6" s="29">
        <v>45.44</v>
      </c>
      <c r="G6" s="28">
        <f>E6*153.24/60</f>
        <v>163.45600000000002</v>
      </c>
      <c r="H6" s="26">
        <f>E6*7.32/60</f>
        <v>7.8080000000000007</v>
      </c>
      <c r="I6" s="26">
        <f>E6*4.44/60</f>
        <v>4.7360000000000007</v>
      </c>
      <c r="J6" s="41">
        <f>E6*21/60</f>
        <v>22.4</v>
      </c>
    </row>
    <row r="7" spans="1:11" ht="15.75" x14ac:dyDescent="0.25">
      <c r="A7" s="52"/>
      <c r="B7" s="7" t="s">
        <v>24</v>
      </c>
      <c r="C7" s="30" t="s">
        <v>23</v>
      </c>
      <c r="D7" s="33" t="s">
        <v>27</v>
      </c>
      <c r="E7" s="25">
        <v>30</v>
      </c>
      <c r="F7" s="28">
        <v>4.1900000000000004</v>
      </c>
      <c r="G7" s="28">
        <f>E7*68.97/30</f>
        <v>68.97</v>
      </c>
      <c r="H7" s="26">
        <f>E7*1.68/30</f>
        <v>1.68</v>
      </c>
      <c r="I7" s="26">
        <f>E7*0.33/30</f>
        <v>0.33</v>
      </c>
      <c r="J7" s="41">
        <f>E7*14.82/30</f>
        <v>14.82</v>
      </c>
    </row>
    <row r="8" spans="1:11" ht="31.5" x14ac:dyDescent="0.25">
      <c r="A8" s="52"/>
      <c r="B8" s="7"/>
      <c r="C8" s="30">
        <v>44409</v>
      </c>
      <c r="D8" s="42" t="s">
        <v>36</v>
      </c>
      <c r="E8" s="25">
        <v>60</v>
      </c>
      <c r="F8" s="28">
        <v>16.059999999999999</v>
      </c>
      <c r="G8" s="28">
        <f>E8*76.8/60</f>
        <v>76.8</v>
      </c>
      <c r="H8" s="26">
        <f>E8*1.5/60</f>
        <v>1.5</v>
      </c>
      <c r="I8" s="26">
        <f>E8*6/60</f>
        <v>6</v>
      </c>
      <c r="J8" s="41">
        <f>E8*4.25/60</f>
        <v>4.25</v>
      </c>
    </row>
    <row r="9" spans="1:11" ht="15.75" x14ac:dyDescent="0.25">
      <c r="A9" s="52"/>
      <c r="B9" s="43"/>
      <c r="C9" s="13"/>
      <c r="D9" s="14"/>
      <c r="E9" s="24">
        <f>E4+E5+E6+E7+E8</f>
        <v>604</v>
      </c>
      <c r="F9" s="24">
        <f t="shared" ref="F9:H9" si="0">F4+F5+F6+F7+F8</f>
        <v>125.03999999999999</v>
      </c>
      <c r="G9" s="24">
        <f>G4+G5+G6+G7+G8-0.01</f>
        <v>647.14599999999996</v>
      </c>
      <c r="H9" s="24">
        <f t="shared" si="0"/>
        <v>19.238</v>
      </c>
      <c r="I9" s="24">
        <f>I4+I5+I6+I7+I8-0.01</f>
        <v>25.285999999999998</v>
      </c>
      <c r="J9" s="44">
        <f>J4+J5+J6+J7+J8-0.01</f>
        <v>85.64</v>
      </c>
    </row>
    <row r="10" spans="1:11" x14ac:dyDescent="0.25">
      <c r="A10" s="45" t="s">
        <v>12</v>
      </c>
      <c r="B10" s="15"/>
      <c r="C10" s="8"/>
      <c r="D10" s="9"/>
      <c r="E10" s="10"/>
      <c r="F10" s="11"/>
      <c r="G10" s="10"/>
      <c r="H10" s="10"/>
      <c r="I10" s="10"/>
      <c r="J10" s="12"/>
    </row>
    <row r="11" spans="1:11" ht="15.75" x14ac:dyDescent="0.25">
      <c r="A11" s="45"/>
      <c r="B11" s="8"/>
      <c r="C11" s="8"/>
      <c r="D11" s="17"/>
      <c r="E11" s="10"/>
      <c r="F11" s="11"/>
      <c r="G11" s="10"/>
      <c r="H11" s="10"/>
      <c r="I11" s="10"/>
      <c r="J11" s="12"/>
    </row>
    <row r="12" spans="1:11" ht="31.5" x14ac:dyDescent="0.25">
      <c r="A12" s="45" t="s">
        <v>13</v>
      </c>
      <c r="B12" s="7" t="s">
        <v>14</v>
      </c>
      <c r="C12" s="23" t="s">
        <v>26</v>
      </c>
      <c r="D12" s="32" t="s">
        <v>28</v>
      </c>
      <c r="E12" s="29">
        <v>60</v>
      </c>
      <c r="F12" s="28">
        <v>11.75</v>
      </c>
      <c r="G12" s="29">
        <f>E12*183.84/60</f>
        <v>183.84</v>
      </c>
      <c r="H12" s="29">
        <f>E12*3.24/60</f>
        <v>3.24</v>
      </c>
      <c r="I12" s="29">
        <f>E12*12.9/100</f>
        <v>7.74</v>
      </c>
      <c r="J12" s="46">
        <f>E12*25.26/60</f>
        <v>25.26</v>
      </c>
      <c r="K12" s="18"/>
    </row>
    <row r="13" spans="1:11" ht="15.75" x14ac:dyDescent="0.25">
      <c r="A13" s="45"/>
      <c r="B13" s="7" t="s">
        <v>15</v>
      </c>
      <c r="C13" s="23" t="s">
        <v>38</v>
      </c>
      <c r="D13" s="34" t="s">
        <v>40</v>
      </c>
      <c r="E13" s="29">
        <v>200</v>
      </c>
      <c r="F13" s="28">
        <v>27.53</v>
      </c>
      <c r="G13" s="29">
        <f>E13*70/200</f>
        <v>70</v>
      </c>
      <c r="H13" s="29">
        <f>E13*2.22/200</f>
        <v>2.2200000000000002</v>
      </c>
      <c r="I13" s="29">
        <f>E13*3.84/200</f>
        <v>3.84</v>
      </c>
      <c r="J13" s="46">
        <f>E13*6.68/200</f>
        <v>6.68</v>
      </c>
      <c r="K13" s="19"/>
    </row>
    <row r="14" spans="1:11" ht="15.75" x14ac:dyDescent="0.25">
      <c r="A14" s="45"/>
      <c r="B14" s="7" t="s">
        <v>21</v>
      </c>
      <c r="C14" s="23" t="s">
        <v>39</v>
      </c>
      <c r="D14" s="34" t="s">
        <v>41</v>
      </c>
      <c r="E14" s="29">
        <v>95</v>
      </c>
      <c r="F14" s="28">
        <v>68.55</v>
      </c>
      <c r="G14" s="28">
        <f>E14*230.6/100</f>
        <v>219.07</v>
      </c>
      <c r="H14" s="28">
        <f>E14*12.9/100</f>
        <v>12.255000000000001</v>
      </c>
      <c r="I14" s="28">
        <f>E14*13.4/100</f>
        <v>12.73</v>
      </c>
      <c r="J14" s="47">
        <f>E14*13.14/90</f>
        <v>13.87</v>
      </c>
      <c r="K14" s="19"/>
    </row>
    <row r="15" spans="1:11" ht="15.75" x14ac:dyDescent="0.25">
      <c r="A15" s="45"/>
      <c r="B15" s="7" t="s">
        <v>16</v>
      </c>
      <c r="C15" s="21">
        <v>44533</v>
      </c>
      <c r="D15" s="33" t="s">
        <v>22</v>
      </c>
      <c r="E15" s="27">
        <v>150</v>
      </c>
      <c r="F15" s="28">
        <v>17.170000000000002</v>
      </c>
      <c r="G15" s="29">
        <f>E15*87/150</f>
        <v>87</v>
      </c>
      <c r="H15" s="29">
        <f>E15*3.25/150</f>
        <v>3.25</v>
      </c>
      <c r="I15" s="29">
        <f>E15*2.8/150</f>
        <v>2.8</v>
      </c>
      <c r="J15" s="46">
        <f>E15*11.9/150</f>
        <v>11.9</v>
      </c>
      <c r="K15" s="19"/>
    </row>
    <row r="16" spans="1:11" ht="15.75" x14ac:dyDescent="0.25">
      <c r="A16" s="45"/>
      <c r="B16" s="7" t="s">
        <v>17</v>
      </c>
      <c r="C16" s="23" t="s">
        <v>43</v>
      </c>
      <c r="D16" s="35" t="s">
        <v>29</v>
      </c>
      <c r="E16" s="29">
        <v>200</v>
      </c>
      <c r="F16" s="28">
        <v>12.58</v>
      </c>
      <c r="G16" s="29">
        <v>48</v>
      </c>
      <c r="H16" s="29">
        <v>0</v>
      </c>
      <c r="I16" s="29">
        <v>0</v>
      </c>
      <c r="J16" s="46">
        <v>12</v>
      </c>
      <c r="K16" s="19"/>
    </row>
    <row r="17" spans="1:11" ht="15.75" x14ac:dyDescent="0.25">
      <c r="A17" s="45"/>
      <c r="B17" s="7" t="s">
        <v>25</v>
      </c>
      <c r="C17" s="23" t="s">
        <v>23</v>
      </c>
      <c r="D17" s="31" t="s">
        <v>37</v>
      </c>
      <c r="E17" s="25">
        <v>40</v>
      </c>
      <c r="F17" s="29">
        <v>4.1900000000000004</v>
      </c>
      <c r="G17" s="28">
        <f>E17*70.14/30</f>
        <v>93.52</v>
      </c>
      <c r="H17" s="26">
        <f>E17*2.37/30</f>
        <v>3.1600000000000006</v>
      </c>
      <c r="I17" s="26">
        <f>E17*0.3/30</f>
        <v>0.4</v>
      </c>
      <c r="J17" s="41">
        <f>E17*19.32/40</f>
        <v>19.32</v>
      </c>
      <c r="K17" s="19"/>
    </row>
    <row r="18" spans="1:11" ht="15.75" x14ac:dyDescent="0.25">
      <c r="A18" s="45"/>
      <c r="B18" s="16" t="s">
        <v>24</v>
      </c>
      <c r="C18" s="23" t="s">
        <v>23</v>
      </c>
      <c r="D18" s="33" t="s">
        <v>27</v>
      </c>
      <c r="E18" s="25">
        <v>30</v>
      </c>
      <c r="F18" s="28">
        <v>3.28</v>
      </c>
      <c r="G18" s="28">
        <f>E18*68.97/30</f>
        <v>68.97</v>
      </c>
      <c r="H18" s="26">
        <f>E18*1.68/30</f>
        <v>1.68</v>
      </c>
      <c r="I18" s="26">
        <f>E18*0.33/30</f>
        <v>0.33</v>
      </c>
      <c r="J18" s="41">
        <f>E18*17.29/35</f>
        <v>14.819999999999999</v>
      </c>
      <c r="K18" s="19"/>
    </row>
    <row r="19" spans="1:11" ht="15.75" x14ac:dyDescent="0.25">
      <c r="A19" s="45"/>
      <c r="B19" s="16"/>
      <c r="C19" s="21"/>
      <c r="D19" s="20"/>
      <c r="E19" s="24">
        <f>E12+E13+E14+E15+E16+E17+E18</f>
        <v>775</v>
      </c>
      <c r="F19" s="24">
        <f>F12+F13+F14+F15+F16+F17+F18</f>
        <v>145.05000000000001</v>
      </c>
      <c r="G19" s="24">
        <f t="shared" ref="G19" si="1">G12+G13+G14+G15+G16+G17+G18</f>
        <v>770.4</v>
      </c>
      <c r="H19" s="24">
        <f>H12+H13+H14+H15+H16+H17+H18-0.01</f>
        <v>25.795000000000002</v>
      </c>
      <c r="I19" s="24">
        <f>I12+I13+I14+I15+I16+I17+I18</f>
        <v>27.84</v>
      </c>
      <c r="J19" s="44">
        <f>J12+J13+J14+J15+J16+J17+J18</f>
        <v>103.85</v>
      </c>
    </row>
    <row r="20" spans="1:11" ht="15.75" thickBot="1" x14ac:dyDescent="0.3">
      <c r="A20" s="48"/>
      <c r="B20" s="1"/>
      <c r="C20" s="1"/>
      <c r="D20" s="6"/>
      <c r="E20" s="2"/>
      <c r="F20" s="5"/>
      <c r="G20" s="2"/>
      <c r="H20" s="2"/>
      <c r="I20" s="2"/>
      <c r="J20" s="3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2026-05-05T07:34:39Z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