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15450" windowHeight="111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21" i="1"/>
  <c r="J14"/>
  <c r="I14"/>
  <c r="H14"/>
  <c r="G14"/>
  <c r="J7"/>
  <c r="I7"/>
  <c r="H7"/>
  <c r="G7"/>
  <c r="J16" l="1"/>
  <c r="I16"/>
  <c r="H16"/>
  <c r="I15"/>
  <c r="H15"/>
  <c r="G15"/>
  <c r="F11" l="1"/>
  <c r="E11" l="1"/>
  <c r="J4" l="1"/>
  <c r="I4"/>
  <c r="H4"/>
  <c r="G4"/>
  <c r="G16" l="1"/>
  <c r="J15"/>
  <c r="J19"/>
  <c r="I19"/>
  <c r="H19"/>
  <c r="G19"/>
  <c r="J18"/>
  <c r="I18"/>
  <c r="H18"/>
  <c r="G18"/>
  <c r="J8"/>
  <c r="I8"/>
  <c r="H8"/>
  <c r="G8"/>
  <c r="G11" s="1"/>
  <c r="J11"/>
  <c r="I11"/>
  <c r="H11"/>
  <c r="E21" l="1"/>
  <c r="J21" l="1"/>
  <c r="I21"/>
  <c r="G21"/>
  <c r="H21"/>
</calcChain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<sst xmlns="http://schemas.openxmlformats.org/spreadsheetml/2006/main" count="51" uniqueCount="45">
  <si>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</si>
  <si>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</si>
  <si>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</si>
  <si>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</si>
  <si>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</si>
  <si>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</si>
  <si>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</si>
  <si>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</si>
  <si>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</si>
  <si>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</si>
  <si>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</si>
  <si>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</si>
  <si>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</si>
  <si>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</si>
  <si>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</si>
  <si>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сладкое</t>
  </si>
  <si>
    <t>Отд./корп</t>
  </si>
  <si>
    <t>№ рец.</t>
  </si>
  <si>
    <t>Выход, г</t>
  </si>
  <si>
    <t xml:space="preserve">пром </t>
  </si>
  <si>
    <t>хлеб черн.</t>
  </si>
  <si>
    <t>хлеб бел.</t>
  </si>
  <si>
    <t>Салат из отварной свеклы с растительным маслом</t>
  </si>
  <si>
    <t>Плов</t>
  </si>
  <si>
    <t>24/2</t>
  </si>
  <si>
    <t>Яйцо отварное</t>
  </si>
  <si>
    <t>Суп молочный с лапшой</t>
  </si>
  <si>
    <t>Какао на молоке</t>
  </si>
  <si>
    <t>Фрукты</t>
  </si>
  <si>
    <t>2 блюдо</t>
  </si>
  <si>
    <t>Хлеб пшеничный витаминизированный</t>
  </si>
  <si>
    <t>Хлеб ржано-пшеничный</t>
  </si>
  <si>
    <t>Суп из овощей со сметаной, мясом и зеленью</t>
  </si>
  <si>
    <t>Завтрак</t>
  </si>
  <si>
    <t>МАОУ "СОШ № 19"</t>
  </si>
  <si>
    <t>фрукты</t>
  </si>
  <si>
    <t>36/10</t>
  </si>
  <si>
    <t>32/1</t>
  </si>
  <si>
    <t>20/2</t>
  </si>
  <si>
    <t>гор.блюдо</t>
  </si>
  <si>
    <t>Бутерброд с маслом</t>
  </si>
  <si>
    <t>44357</t>
  </si>
  <si>
    <t>Напиток из сухофруктов</t>
  </si>
  <si>
    <t>02.09.2026</t>
  </si>
  <si>
    <t>пром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</si>
</sst>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10" fillId="0" borderId="0"/>
    <xf numFmtId="165" fontId="8" fillId="0" borderId="0" applyFont="0" applyFill="0" applyBorder="0" applyAlignment="0" applyProtection="0"/>
    <xf numFmtId="0" fontId="12" fillId="0" borderId="0"/>
    <xf numFmtId="0" fontId="7" fillId="0" borderId="0"/>
    <xf numFmtId="0" fontId="6" fillId="0" borderId="0"/>
  </cellStyleXfs>
  <cellXfs count="58">
    <xf numFmtId="0" fontId="0" fillId="0" borderId="0" xfId="0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0" fillId="0" borderId="1" xfId="5" applyBorder="1"/>
    <xf numFmtId="0" fontId="10" fillId="3" borderId="1" xfId="5" applyFill="1" applyBorder="1" applyProtection="1">
      <protection locked="0"/>
    </xf>
    <xf numFmtId="0" fontId="10" fillId="3" borderId="1" xfId="5" applyFill="1" applyBorder="1" applyAlignment="1" applyProtection="1">
      <alignment wrapText="1"/>
      <protection locked="0"/>
    </xf>
    <xf numFmtId="1" fontId="10" fillId="3" borderId="1" xfId="5" applyNumberFormat="1" applyFill="1" applyBorder="1" applyProtection="1">
      <protection locked="0"/>
    </xf>
    <xf numFmtId="2" fontId="10" fillId="3" borderId="1" xfId="5" applyNumberFormat="1" applyFill="1" applyBorder="1" applyProtection="1">
      <protection locked="0"/>
    </xf>
    <xf numFmtId="1" fontId="10" fillId="3" borderId="5" xfId="5" applyNumberFormat="1" applyFill="1" applyBorder="1" applyProtection="1">
      <protection locked="0"/>
    </xf>
    <xf numFmtId="0" fontId="10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2" fontId="9" fillId="0" borderId="1" xfId="7" applyNumberFormat="1" applyFont="1" applyFill="1" applyBorder="1" applyAlignment="1">
      <alignment horizontal="left" vertical="center" wrapText="1"/>
    </xf>
    <xf numFmtId="49" fontId="11" fillId="2" borderId="1" xfId="7" applyNumberFormat="1" applyFont="1" applyFill="1" applyBorder="1" applyAlignment="1">
      <alignment horizontal="left" vertical="center"/>
    </xf>
    <xf numFmtId="0" fontId="11" fillId="4" borderId="1" xfId="7" applyFont="1" applyFill="1" applyBorder="1" applyAlignment="1">
      <alignment horizontal="left" vertical="center" wrapText="1"/>
    </xf>
    <xf numFmtId="2" fontId="9" fillId="4" borderId="0" xfId="7" applyNumberFormat="1" applyFont="1" applyFill="1" applyBorder="1" applyAlignment="1">
      <alignment horizontal="left" vertical="center"/>
    </xf>
    <xf numFmtId="2" fontId="9" fillId="0" borderId="0" xfId="7" applyNumberFormat="1" applyFont="1" applyBorder="1" applyAlignment="1">
      <alignment horizontal="left" vertical="center"/>
    </xf>
    <xf numFmtId="2" fontId="11" fillId="0" borderId="1" xfId="7" applyNumberFormat="1" applyFont="1" applyFill="1" applyBorder="1" applyAlignment="1">
      <alignment vertical="center"/>
    </xf>
    <xf numFmtId="0" fontId="11" fillId="0" borderId="1" xfId="7" applyFont="1" applyFill="1" applyBorder="1" applyAlignment="1">
      <alignment horizontal="left" vertical="center" wrapText="1"/>
    </xf>
    <xf numFmtId="49" fontId="11" fillId="0" borderId="1" xfId="7" applyNumberFormat="1" applyFont="1" applyFill="1" applyBorder="1" applyAlignment="1">
      <alignment horizontal="left" vertical="center"/>
    </xf>
    <xf numFmtId="1" fontId="11" fillId="0" borderId="1" xfId="7" applyNumberFormat="1" applyFont="1" applyFill="1" applyBorder="1" applyAlignment="1">
      <alignment horizontal="left" vertical="center"/>
    </xf>
    <xf numFmtId="2" fontId="13" fillId="0" borderId="1" xfId="7" applyNumberFormat="1" applyFont="1" applyFill="1" applyBorder="1" applyAlignment="1">
      <alignment horizontal="left" vertical="center" wrapText="1"/>
    </xf>
    <xf numFmtId="2" fontId="11" fillId="4" borderId="1" xfId="7" applyNumberFormat="1" applyFont="1" applyFill="1" applyBorder="1" applyAlignment="1">
      <alignment horizontal="left" vertical="center"/>
    </xf>
    <xf numFmtId="2" fontId="9" fillId="4" borderId="1" xfId="7" applyNumberFormat="1" applyFont="1" applyFill="1" applyBorder="1" applyAlignment="1">
      <alignment horizontal="left" vertical="center"/>
    </xf>
    <xf numFmtId="2" fontId="11" fillId="0" borderId="1" xfId="7" applyNumberFormat="1" applyFont="1" applyFill="1" applyBorder="1" applyAlignment="1">
      <alignment horizontal="left" vertical="center" wrapText="1"/>
    </xf>
    <xf numFmtId="2" fontId="11" fillId="0" borderId="1" xfId="7" applyNumberFormat="1" applyFont="1" applyBorder="1" applyAlignment="1">
      <alignment horizontal="left" vertical="center"/>
    </xf>
    <xf numFmtId="2" fontId="9" fillId="0" borderId="1" xfId="7" applyNumberFormat="1" applyFont="1" applyBorder="1" applyAlignment="1">
      <alignment horizontal="left" vertical="center"/>
    </xf>
    <xf numFmtId="2" fontId="13" fillId="0" borderId="1" xfId="7" applyNumberFormat="1" applyFont="1" applyFill="1" applyBorder="1" applyAlignment="1">
      <alignment horizontal="left" vertical="center"/>
    </xf>
    <xf numFmtId="2" fontId="9" fillId="0" borderId="1" xfId="8" applyNumberFormat="1" applyFont="1" applyBorder="1" applyAlignment="1">
      <alignment horizontal="left" vertical="center"/>
    </xf>
    <xf numFmtId="2" fontId="11" fillId="0" borderId="1" xfId="7" applyNumberFormat="1" applyFont="1" applyFill="1" applyBorder="1" applyAlignment="1">
      <alignment horizontal="left" vertical="center"/>
    </xf>
    <xf numFmtId="2" fontId="9" fillId="0" borderId="1" xfId="9" applyNumberFormat="1" applyFont="1" applyFill="1" applyBorder="1" applyAlignment="1">
      <alignment horizontal="left" vertical="center"/>
    </xf>
    <xf numFmtId="0" fontId="5" fillId="0" borderId="1" xfId="5" applyFont="1" applyBorder="1"/>
    <xf numFmtId="2" fontId="9" fillId="0" borderId="1" xfId="7" applyNumberFormat="1" applyFont="1" applyFill="1" applyBorder="1" applyAlignment="1">
      <alignment vertical="center"/>
    </xf>
    <xf numFmtId="49" fontId="9" fillId="0" borderId="1" xfId="7" applyNumberFormat="1" applyFont="1" applyFill="1" applyBorder="1" applyAlignment="1">
      <alignment horizontal="left" vertical="center"/>
    </xf>
    <xf numFmtId="1" fontId="9" fillId="0" borderId="1" xfId="7" applyNumberFormat="1" applyFont="1" applyFill="1" applyBorder="1" applyAlignment="1">
      <alignment horizontal="left" vertical="center"/>
    </xf>
    <xf numFmtId="0" fontId="9" fillId="0" borderId="1" xfId="7" applyFont="1" applyFill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2" fontId="9" fillId="0" borderId="5" xfId="7" applyNumberFormat="1" applyFont="1" applyBorder="1" applyAlignment="1">
      <alignment horizontal="left" vertical="center"/>
    </xf>
    <xf numFmtId="2" fontId="11" fillId="0" borderId="5" xfId="7" applyNumberFormat="1" applyFont="1" applyFill="1" applyBorder="1" applyAlignment="1">
      <alignment horizontal="left" vertical="center"/>
    </xf>
    <xf numFmtId="0" fontId="4" fillId="0" borderId="1" xfId="5" applyFont="1" applyBorder="1"/>
    <xf numFmtId="2" fontId="13" fillId="0" borderId="5" xfId="7" applyNumberFormat="1" applyFont="1" applyFill="1" applyBorder="1" applyAlignment="1">
      <alignment horizontal="left" vertical="center" wrapText="1"/>
    </xf>
    <xf numFmtId="0" fontId="0" fillId="0" borderId="11" xfId="0" applyBorder="1"/>
    <xf numFmtId="2" fontId="9" fillId="4" borderId="5" xfId="7" applyNumberFormat="1" applyFont="1" applyFill="1" applyBorder="1" applyAlignment="1">
      <alignment horizontal="left" vertical="center"/>
    </xf>
    <xf numFmtId="2" fontId="13" fillId="0" borderId="5" xfId="7" applyNumberFormat="1" applyFont="1" applyFill="1" applyBorder="1" applyAlignment="1">
      <alignment horizontal="left" vertical="center"/>
    </xf>
    <xf numFmtId="0" fontId="0" fillId="0" borderId="12" xfId="0" applyBorder="1"/>
    <xf numFmtId="0" fontId="3" fillId="0" borderId="1" xfId="5" applyFont="1" applyBorder="1"/>
    <xf numFmtId="49" fontId="9" fillId="4" borderId="1" xfId="7" applyNumberFormat="1" applyFont="1" applyFill="1" applyBorder="1" applyAlignment="1">
      <alignment horizontal="left" vertical="center"/>
    </xf>
    <xf numFmtId="0" fontId="2" fillId="0" borderId="1" xfId="5" applyFont="1" applyBorder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vertical="top"/>
    </xf>
    <xf numFmtId="0" fontId="1" fillId="0" borderId="1" xfId="5" applyFont="1" applyBorder="1"/>
  </cellXfs>
  <cellStyles count="10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Обычный 5 2" xfId="9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zoomScale="85" zoomScaleNormal="85" workbookViewId="0">
      <selection activeCell="R29" sqref="R28:R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3" t="s">
        <v>34</v>
      </c>
      <c r="C1" s="54"/>
      <c r="D1" s="55"/>
      <c r="E1" t="s">
        <v>16</v>
      </c>
      <c r="F1" s="4"/>
      <c r="I1" t="s">
        <v>1</v>
      </c>
      <c r="J1" s="4" t="s">
        <v>43</v>
      </c>
    </row>
    <row r="2" spans="1:11" ht="7.5" customHeight="1" thickBot="1"/>
    <row r="3" spans="1:11">
      <c r="A3" s="39" t="s">
        <v>2</v>
      </c>
      <c r="B3" s="40" t="s">
        <v>3</v>
      </c>
      <c r="C3" s="40" t="s">
        <v>17</v>
      </c>
      <c r="D3" s="40" t="s">
        <v>4</v>
      </c>
      <c r="E3" s="40" t="s">
        <v>18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1" ht="15.75">
      <c r="A4" s="56" t="s">
        <v>33</v>
      </c>
      <c r="B4" s="52" t="s">
        <v>39</v>
      </c>
      <c r="C4" s="22" t="s">
        <v>24</v>
      </c>
      <c r="D4" s="15" t="s">
        <v>26</v>
      </c>
      <c r="E4" s="32">
        <v>210</v>
      </c>
      <c r="F4" s="32">
        <v>31.57</v>
      </c>
      <c r="G4" s="29">
        <f>E4*190.48/200</f>
        <v>200.00399999999999</v>
      </c>
      <c r="H4" s="29">
        <f>E4*5.31/200</f>
        <v>5.5754999999999999</v>
      </c>
      <c r="I4" s="29">
        <f>E4*10.32/200</f>
        <v>10.836000000000002</v>
      </c>
      <c r="J4" s="42">
        <f>E4*19.09/200</f>
        <v>20.044499999999999</v>
      </c>
    </row>
    <row r="5" spans="1:11" ht="15.75">
      <c r="A5" s="56"/>
      <c r="B5" s="57" t="s">
        <v>44</v>
      </c>
      <c r="C5" s="23">
        <v>44202</v>
      </c>
      <c r="D5" s="20" t="s">
        <v>25</v>
      </c>
      <c r="E5" s="32">
        <v>40</v>
      </c>
      <c r="F5" s="33">
        <v>14.4</v>
      </c>
      <c r="G5" s="32">
        <v>63</v>
      </c>
      <c r="H5" s="32">
        <v>5.0999999999999996</v>
      </c>
      <c r="I5" s="32">
        <v>4.68</v>
      </c>
      <c r="J5" s="43">
        <v>0.3</v>
      </c>
    </row>
    <row r="6" spans="1:11" ht="15.75">
      <c r="A6" s="56"/>
      <c r="B6" s="7" t="s">
        <v>10</v>
      </c>
      <c r="C6" s="36" t="s">
        <v>36</v>
      </c>
      <c r="D6" s="27" t="s">
        <v>27</v>
      </c>
      <c r="E6" s="27">
        <v>200</v>
      </c>
      <c r="F6" s="28">
        <v>23.07</v>
      </c>
      <c r="G6" s="29">
        <v>135</v>
      </c>
      <c r="H6" s="32">
        <v>3.6</v>
      </c>
      <c r="I6" s="32">
        <v>3.3</v>
      </c>
      <c r="J6" s="43">
        <v>22.8</v>
      </c>
    </row>
    <row r="7" spans="1:11" ht="15.75">
      <c r="A7" s="56"/>
      <c r="B7" s="34" t="s">
        <v>21</v>
      </c>
      <c r="C7" s="23">
        <v>44209</v>
      </c>
      <c r="D7" s="35" t="s">
        <v>40</v>
      </c>
      <c r="E7" s="32">
        <v>60</v>
      </c>
      <c r="F7" s="33">
        <v>18.52</v>
      </c>
      <c r="G7" s="32">
        <f>E7*192/60</f>
        <v>192</v>
      </c>
      <c r="H7" s="32">
        <f>E7*3.84/60</f>
        <v>3.8399999999999994</v>
      </c>
      <c r="I7" s="32">
        <f>E7*9.24/60</f>
        <v>9.24</v>
      </c>
      <c r="J7" s="43">
        <f>E7*23.4/60</f>
        <v>23.4</v>
      </c>
    </row>
    <row r="8" spans="1:11" ht="15.75">
      <c r="A8" s="56"/>
      <c r="B8" s="7" t="s">
        <v>20</v>
      </c>
      <c r="C8" s="23" t="s">
        <v>19</v>
      </c>
      <c r="D8" s="35" t="s">
        <v>31</v>
      </c>
      <c r="E8" s="32">
        <v>20</v>
      </c>
      <c r="F8" s="33">
        <v>2.1800000000000002</v>
      </c>
      <c r="G8" s="32">
        <f>E8*68.97/30</f>
        <v>45.980000000000004</v>
      </c>
      <c r="H8" s="32">
        <f>E8*1.68/30</f>
        <v>1.1200000000000001</v>
      </c>
      <c r="I8" s="32">
        <f>E8*0.33/30</f>
        <v>0.22000000000000003</v>
      </c>
      <c r="J8" s="43">
        <f>E8*14.82/30</f>
        <v>9.879999999999999</v>
      </c>
    </row>
    <row r="9" spans="1:11" ht="15.75">
      <c r="A9" s="56"/>
      <c r="B9" s="50" t="s">
        <v>35</v>
      </c>
      <c r="C9" s="37" t="s">
        <v>19</v>
      </c>
      <c r="D9" s="35" t="s">
        <v>28</v>
      </c>
      <c r="E9" s="32">
        <v>100</v>
      </c>
      <c r="F9" s="33">
        <v>35.299999999999997</v>
      </c>
      <c r="G9" s="32">
        <v>49</v>
      </c>
      <c r="H9" s="32">
        <v>0.4</v>
      </c>
      <c r="I9" s="32">
        <v>0.4</v>
      </c>
      <c r="J9" s="43">
        <v>10.95</v>
      </c>
    </row>
    <row r="10" spans="1:11" ht="15.75">
      <c r="A10" s="56"/>
      <c r="B10" s="44"/>
      <c r="C10" s="37"/>
      <c r="D10" s="35"/>
      <c r="E10" s="32"/>
      <c r="F10" s="33"/>
      <c r="G10" s="32"/>
      <c r="H10" s="32"/>
      <c r="I10" s="32"/>
      <c r="J10" s="43"/>
    </row>
    <row r="11" spans="1:11" ht="15.75">
      <c r="A11" s="56"/>
      <c r="B11" s="7"/>
      <c r="C11" s="36"/>
      <c r="D11" s="15"/>
      <c r="E11" s="24">
        <f t="shared" ref="E11:J11" si="0">SUM(E4:E10)</f>
        <v>630</v>
      </c>
      <c r="F11" s="24">
        <f t="shared" si="0"/>
        <v>125.03999999999999</v>
      </c>
      <c r="G11" s="24">
        <f t="shared" si="0"/>
        <v>684.98400000000004</v>
      </c>
      <c r="H11" s="24">
        <f t="shared" si="0"/>
        <v>19.635499999999997</v>
      </c>
      <c r="I11" s="24">
        <f t="shared" si="0"/>
        <v>28.676000000000002</v>
      </c>
      <c r="J11" s="45">
        <f t="shared" si="0"/>
        <v>87.374499999999998</v>
      </c>
    </row>
    <row r="12" spans="1:11">
      <c r="A12" s="46" t="s">
        <v>11</v>
      </c>
      <c r="B12" s="13"/>
      <c r="C12" s="8"/>
      <c r="D12" s="9"/>
      <c r="E12" s="10"/>
      <c r="F12" s="11"/>
      <c r="G12" s="10"/>
      <c r="H12" s="10"/>
      <c r="I12" s="10"/>
      <c r="J12" s="12"/>
    </row>
    <row r="13" spans="1:11" ht="15.75">
      <c r="A13" s="46"/>
      <c r="B13" s="8"/>
      <c r="C13" s="8"/>
      <c r="D13" s="16"/>
      <c r="E13" s="10"/>
      <c r="F13" s="11"/>
      <c r="G13" s="10"/>
      <c r="H13" s="10"/>
      <c r="I13" s="10"/>
      <c r="J13" s="12"/>
    </row>
    <row r="14" spans="1:11" ht="31.5">
      <c r="A14" s="46" t="s">
        <v>12</v>
      </c>
      <c r="B14" s="7" t="s">
        <v>13</v>
      </c>
      <c r="C14" s="51" t="s">
        <v>37</v>
      </c>
      <c r="D14" s="17" t="s">
        <v>22</v>
      </c>
      <c r="E14" s="25">
        <v>60</v>
      </c>
      <c r="F14" s="31">
        <v>11.03</v>
      </c>
      <c r="G14" s="26">
        <f>E14*88.58/60</f>
        <v>88.58</v>
      </c>
      <c r="H14" s="26">
        <f>E14*2.16/60</f>
        <v>2.1600000000000006</v>
      </c>
      <c r="I14" s="26">
        <f>E14*4.48/60</f>
        <v>4.4800000000000004</v>
      </c>
      <c r="J14" s="47">
        <f>E14*9.9/60</f>
        <v>9.9</v>
      </c>
      <c r="K14" s="18"/>
    </row>
    <row r="15" spans="1:11" ht="31.5">
      <c r="A15" s="46"/>
      <c r="B15" s="7" t="s">
        <v>14</v>
      </c>
      <c r="C15" s="36" t="s">
        <v>38</v>
      </c>
      <c r="D15" s="38" t="s">
        <v>32</v>
      </c>
      <c r="E15" s="32">
        <v>200</v>
      </c>
      <c r="F15" s="31">
        <v>35.28</v>
      </c>
      <c r="G15" s="32">
        <f>E15*116.8/200</f>
        <v>116.8</v>
      </c>
      <c r="H15" s="32">
        <f>E15*3.5/200</f>
        <v>3.5</v>
      </c>
      <c r="I15" s="32">
        <f>E15*7.22/200</f>
        <v>7.22</v>
      </c>
      <c r="J15" s="43">
        <f>E15*9.4/200</f>
        <v>9.4</v>
      </c>
      <c r="K15" s="19"/>
    </row>
    <row r="16" spans="1:11" ht="15.75">
      <c r="A16" s="46"/>
      <c r="B16" s="34" t="s">
        <v>29</v>
      </c>
      <c r="C16" s="23">
        <v>44294</v>
      </c>
      <c r="D16" s="21" t="s">
        <v>23</v>
      </c>
      <c r="E16" s="32">
        <v>250</v>
      </c>
      <c r="F16" s="31">
        <v>81.92</v>
      </c>
      <c r="G16" s="32">
        <f>E16*345.76/200</f>
        <v>432.2</v>
      </c>
      <c r="H16" s="32">
        <f>E16*14.8/200</f>
        <v>18.5</v>
      </c>
      <c r="I16" s="32">
        <f>E16*16.51/200</f>
        <v>20.637499999999999</v>
      </c>
      <c r="J16" s="43">
        <f>E16*34.55/200</f>
        <v>43.1875</v>
      </c>
      <c r="K16" s="19"/>
    </row>
    <row r="17" spans="1:11" ht="15.75">
      <c r="A17" s="46"/>
      <c r="B17" s="7" t="s">
        <v>15</v>
      </c>
      <c r="C17" s="36" t="s">
        <v>41</v>
      </c>
      <c r="D17" s="15" t="s">
        <v>42</v>
      </c>
      <c r="E17" s="32">
        <v>200</v>
      </c>
      <c r="F17" s="31">
        <v>9.4700000000000006</v>
      </c>
      <c r="G17" s="32">
        <v>84</v>
      </c>
      <c r="H17" s="32">
        <v>1</v>
      </c>
      <c r="I17" s="32">
        <v>0.1</v>
      </c>
      <c r="J17" s="43">
        <v>19.8</v>
      </c>
      <c r="K17" s="19"/>
    </row>
    <row r="18" spans="1:11" ht="15.75">
      <c r="A18" s="46"/>
      <c r="B18" s="7" t="s">
        <v>21</v>
      </c>
      <c r="C18" s="23" t="s">
        <v>19</v>
      </c>
      <c r="D18" s="35" t="s">
        <v>30</v>
      </c>
      <c r="E18" s="32">
        <v>40</v>
      </c>
      <c r="F18" s="33">
        <v>4.1900000000000004</v>
      </c>
      <c r="G18" s="32">
        <f>E18*70.14/30</f>
        <v>93.52</v>
      </c>
      <c r="H18" s="32">
        <f>E18*2.37/30</f>
        <v>3.1600000000000006</v>
      </c>
      <c r="I18" s="32">
        <f>E18*0.3/30</f>
        <v>0.4</v>
      </c>
      <c r="J18" s="43">
        <f>E18*14.49/30</f>
        <v>19.32</v>
      </c>
      <c r="K18" s="19"/>
    </row>
    <row r="19" spans="1:11" ht="15.75">
      <c r="A19" s="46"/>
      <c r="B19" s="14" t="s">
        <v>20</v>
      </c>
      <c r="C19" s="23" t="s">
        <v>19</v>
      </c>
      <c r="D19" s="35" t="s">
        <v>31</v>
      </c>
      <c r="E19" s="32">
        <v>29</v>
      </c>
      <c r="F19" s="33">
        <v>3.17</v>
      </c>
      <c r="G19" s="32">
        <f>E19*68.97/30</f>
        <v>66.670999999999992</v>
      </c>
      <c r="H19" s="32">
        <f>E19*1.68/30</f>
        <v>1.6239999999999999</v>
      </c>
      <c r="I19" s="32">
        <f>E19*0.33/30</f>
        <v>0.31900000000000001</v>
      </c>
      <c r="J19" s="43">
        <f>E19*14.82/30</f>
        <v>14.326000000000001</v>
      </c>
      <c r="K19" s="19"/>
    </row>
    <row r="20" spans="1:11" ht="15.75">
      <c r="A20" s="46"/>
      <c r="B20" s="14"/>
      <c r="C20" s="23"/>
      <c r="D20" s="20"/>
      <c r="E20" s="32"/>
      <c r="F20" s="28"/>
      <c r="G20" s="32"/>
      <c r="H20" s="29"/>
      <c r="I20" s="29"/>
      <c r="J20" s="42"/>
      <c r="K20" s="19"/>
    </row>
    <row r="21" spans="1:11" ht="15.75">
      <c r="A21" s="46"/>
      <c r="B21" s="14"/>
      <c r="C21" s="22"/>
      <c r="D21" s="21"/>
      <c r="E21" s="30">
        <f>E14+E15+E16+E17+E18+E19+E20</f>
        <v>779</v>
      </c>
      <c r="F21" s="30">
        <f>F14+F15+F16+F17+F18+F19+F20-0.01</f>
        <v>145.05000000000001</v>
      </c>
      <c r="G21" s="30">
        <f t="shared" ref="G21:J21" si="1">G14+G15+G16+G17+G18+G19+G20</f>
        <v>881.77099999999996</v>
      </c>
      <c r="H21" s="30">
        <f t="shared" si="1"/>
        <v>29.943999999999999</v>
      </c>
      <c r="I21" s="30">
        <f t="shared" si="1"/>
        <v>33.156500000000001</v>
      </c>
      <c r="J21" s="48">
        <f t="shared" si="1"/>
        <v>115.93349999999998</v>
      </c>
    </row>
    <row r="22" spans="1:11" ht="15.75" thickBot="1">
      <c r="A22" s="49"/>
      <c r="B22" s="1"/>
      <c r="C22" s="1"/>
      <c r="D22" s="6"/>
      <c r="E22" s="2"/>
      <c r="F22" s="5"/>
      <c r="G22" s="2"/>
      <c r="H22" s="2"/>
      <c r="I22" s="2"/>
      <c r="J22" s="3"/>
    </row>
  </sheetData>
  <mergeCells count="2">
    <mergeCell ref="B1:D1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19</cp:lastModifiedBy>
  <cp:lastPrinted>2021-05-18T10:32:40Z</cp:lastPrinted>
  <dcterms:created xsi:type="dcterms:W3CDTF">2015-06-05T18:19:34Z</dcterms:created>
  <dcterms:modified xsi:type="dcterms:W3CDTF">2026-09-02T10:51:59Z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