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ст 19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  <c r="F10" i="1"/>
  <c r="J20" i="1"/>
  <c r="I15" i="1"/>
  <c r="H20" i="1"/>
  <c r="G15" i="1"/>
  <c r="E20" i="1"/>
  <c r="J15" i="1"/>
  <c r="H15" i="1"/>
  <c r="J13" i="1" l="1"/>
  <c r="I13" i="1"/>
  <c r="H13" i="1"/>
  <c r="G13" i="1"/>
  <c r="G14" i="1" l="1"/>
  <c r="J14" i="1"/>
  <c r="I14" i="1"/>
  <c r="H14" i="1"/>
  <c r="E10" i="1"/>
  <c r="J4" i="1" l="1"/>
  <c r="I4" i="1"/>
  <c r="H4" i="1"/>
  <c r="G4" i="1"/>
  <c r="J8" i="1"/>
  <c r="I8" i="1"/>
  <c r="H8" i="1"/>
  <c r="G8" i="1"/>
  <c r="J7" i="1"/>
  <c r="I7" i="1"/>
  <c r="H7" i="1"/>
  <c r="G7" i="1"/>
  <c r="H10" i="1" l="1"/>
  <c r="I10" i="1"/>
  <c r="G10" i="1"/>
  <c r="J10" i="1"/>
  <c r="J18" i="1" l="1"/>
  <c r="I18" i="1"/>
  <c r="H18" i="1"/>
  <c r="G18" i="1"/>
  <c r="J17" i="1"/>
  <c r="I17" i="1"/>
  <c r="I20" i="1" s="1"/>
  <c r="H17" i="1"/>
  <c r="G17" i="1"/>
  <c r="G20" i="1" s="1"/>
</calcChain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<sst xmlns="http://schemas.openxmlformats.org/spreadsheetml/2006/main" count="52" uniqueCount="43">
  <si>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</si>
  <si>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</si>
  <si>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</si>
  <si>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</si>
  <si>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</si>
  <si>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</si>
  <si>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</si>
  <si>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</si>
  <si>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</si>
  <si>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</si>
  <si>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</si>
  <si>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</si>
  <si>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</si>
  <si>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</si>
  <si>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</si>
  <si>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</si>
  <si>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сладкое</t>
  </si>
  <si>
    <t>Отд./корп</t>
  </si>
  <si>
    <t>№ рец.</t>
  </si>
  <si>
    <t>Выход, г</t>
  </si>
  <si>
    <t xml:space="preserve">пром </t>
  </si>
  <si>
    <t>2 блюдо</t>
  </si>
  <si>
    <t>хлеб черн.</t>
  </si>
  <si>
    <t>хлеб бел.</t>
  </si>
  <si>
    <t>44510</t>
  </si>
  <si>
    <t>Компот из кураги и изюма</t>
  </si>
  <si>
    <t>гор.блюдо</t>
  </si>
  <si>
    <t>Яйцо отварное</t>
  </si>
  <si>
    <t>24/2</t>
  </si>
  <si>
    <t>Суп молочный с лапшой</t>
  </si>
  <si>
    <t>Фрукты</t>
  </si>
  <si>
    <t>Хлеб пшеничный витаминизированный</t>
  </si>
  <si>
    <t>Хлеб ржано-пшеничный</t>
  </si>
  <si>
    <t>Суп картофельный с макаронными изделиями, мясом и зеленью</t>
  </si>
  <si>
    <t>МАОУ "СОШ № 19"</t>
  </si>
  <si>
    <t>18/2</t>
  </si>
  <si>
    <t>фрукты</t>
  </si>
  <si>
    <t>21/05/2026</t>
  </si>
  <si>
    <t>Чай с сахаром</t>
  </si>
  <si>
    <t>13/1,1</t>
  </si>
  <si>
    <t>Салат "Фантазия"</t>
  </si>
  <si>
    <t>Греча по-царски</t>
  </si>
  <si>
    <t>27/10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</si>
</sst>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8" fillId="0" borderId="0"/>
    <xf numFmtId="165" fontId="6" fillId="0" borderId="0" applyFont="0" applyFill="0" applyBorder="0" applyAlignment="0" applyProtection="0"/>
    <xf numFmtId="0" fontId="10" fillId="0" borderId="0"/>
    <xf numFmtId="0" fontId="5" fillId="0" borderId="0"/>
    <xf numFmtId="0" fontId="4" fillId="0" borderId="0"/>
  </cellStyleXfs>
  <cellXfs count="56">
    <xf numFmtId="0" fontId="0" fillId="0" borderId="0" xfId="0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8" fillId="0" borderId="1" xfId="5" applyBorder="1"/>
    <xf numFmtId="0" fontId="8" fillId="3" borderId="1" xfId="5" applyFill="1" applyBorder="1" applyProtection="1">
      <protection locked="0"/>
    </xf>
    <xf numFmtId="0" fontId="8" fillId="3" borderId="1" xfId="5" applyFill="1" applyBorder="1" applyAlignment="1" applyProtection="1">
      <alignment wrapText="1"/>
      <protection locked="0"/>
    </xf>
    <xf numFmtId="1" fontId="8" fillId="3" borderId="1" xfId="5" applyNumberFormat="1" applyFill="1" applyBorder="1" applyProtection="1">
      <protection locked="0"/>
    </xf>
    <xf numFmtId="2" fontId="8" fillId="3" borderId="1" xfId="5" applyNumberFormat="1" applyFill="1" applyBorder="1" applyProtection="1">
      <protection locked="0"/>
    </xf>
    <xf numFmtId="1" fontId="8" fillId="3" borderId="5" xfId="5" applyNumberFormat="1" applyFill="1" applyBorder="1" applyProtection="1">
      <protection locked="0"/>
    </xf>
    <xf numFmtId="0" fontId="8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7" fillId="0" borderId="1" xfId="7" applyNumberFormat="1" applyFont="1" applyFill="1" applyBorder="1" applyAlignment="1">
      <alignment horizontal="left" vertical="center" wrapText="1"/>
    </xf>
    <xf numFmtId="49" fontId="9" fillId="2" borderId="1" xfId="7" applyNumberFormat="1" applyFont="1" applyFill="1" applyBorder="1" applyAlignment="1">
      <alignment horizontal="left" vertical="center"/>
    </xf>
    <xf numFmtId="2" fontId="7" fillId="4" borderId="0" xfId="7" applyNumberFormat="1" applyFont="1" applyFill="1" applyBorder="1" applyAlignment="1">
      <alignment horizontal="left" vertical="center"/>
    </xf>
    <xf numFmtId="2" fontId="7" fillId="0" borderId="0" xfId="7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vertical="center"/>
    </xf>
    <xf numFmtId="0" fontId="9" fillId="0" borderId="1" xfId="7" applyFont="1" applyFill="1" applyBorder="1" applyAlignment="1">
      <alignment horizontal="left" vertical="center" wrapText="1"/>
    </xf>
    <xf numFmtId="49" fontId="9" fillId="0" borderId="1" xfId="7" applyNumberFormat="1" applyFont="1" applyFill="1" applyBorder="1" applyAlignment="1">
      <alignment horizontal="left" vertical="center"/>
    </xf>
    <xf numFmtId="1" fontId="9" fillId="0" borderId="1" xfId="7" applyNumberFormat="1" applyFont="1" applyFill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 wrapText="1"/>
    </xf>
    <xf numFmtId="2" fontId="7" fillId="4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 wrapText="1"/>
    </xf>
    <xf numFmtId="2" fontId="9" fillId="0" borderId="1" xfId="7" applyNumberFormat="1" applyFont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/>
    </xf>
    <xf numFmtId="2" fontId="7" fillId="0" borderId="1" xfId="8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9" applyNumberFormat="1" applyFont="1" applyFill="1" applyBorder="1" applyAlignment="1">
      <alignment horizontal="left" vertical="center"/>
    </xf>
    <xf numFmtId="0" fontId="3" fillId="0" borderId="1" xfId="5" applyFont="1" applyBorder="1"/>
    <xf numFmtId="1" fontId="7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vertical="center"/>
    </xf>
    <xf numFmtId="0" fontId="7" fillId="0" borderId="1" xfId="7" applyFont="1" applyFill="1" applyBorder="1" applyAlignment="1">
      <alignment horizontal="left" vertical="center" wrapText="1"/>
    </xf>
    <xf numFmtId="0" fontId="7" fillId="4" borderId="1" xfId="7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/>
    </xf>
    <xf numFmtId="2" fontId="7" fillId="0" borderId="5" xfId="7" applyNumberFormat="1" applyFont="1" applyBorder="1" applyAlignment="1">
      <alignment horizontal="left" vertical="center"/>
    </xf>
    <xf numFmtId="2" fontId="9" fillId="0" borderId="5" xfId="7" applyNumberFormat="1" applyFont="1" applyFill="1" applyBorder="1" applyAlignment="1">
      <alignment horizontal="left" vertical="center"/>
    </xf>
    <xf numFmtId="2" fontId="11" fillId="0" borderId="5" xfId="7" applyNumberFormat="1" applyFont="1" applyFill="1" applyBorder="1" applyAlignment="1">
      <alignment horizontal="left" vertical="center" wrapText="1"/>
    </xf>
    <xf numFmtId="0" fontId="0" fillId="0" borderId="11" xfId="0" applyBorder="1"/>
    <xf numFmtId="2" fontId="7" fillId="4" borderId="5" xfId="7" applyNumberFormat="1" applyFont="1" applyFill="1" applyBorder="1" applyAlignment="1">
      <alignment horizontal="left" vertical="center"/>
    </xf>
    <xf numFmtId="0" fontId="0" fillId="0" borderId="12" xfId="0" applyBorder="1"/>
    <xf numFmtId="49" fontId="7" fillId="0" borderId="1" xfId="7" applyNumberFormat="1" applyFont="1" applyFill="1" applyBorder="1" applyAlignment="1">
      <alignment horizontal="left" vertical="center"/>
    </xf>
    <xf numFmtId="0" fontId="2" fillId="0" borderId="1" xfId="5" applyFont="1" applyBorder="1"/>
    <xf numFmtId="0" fontId="1" fillId="0" borderId="1" xfId="5" applyFont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7" fillId="4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7" fillId="0" borderId="5" xfId="7" applyNumberFormat="1" applyFont="1" applyFill="1" applyBorder="1" applyAlignment="1">
      <alignment horizontal="left" vertical="center"/>
    </xf>
  </cellXfs>
  <cellStyles count="10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Обычный 5 2" xfId="9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zoomScale="85" zoomScaleNormal="85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34</v>
      </c>
      <c r="C1" s="51"/>
      <c r="D1" s="52"/>
      <c r="E1" t="s">
        <v>17</v>
      </c>
      <c r="F1" s="4"/>
      <c r="I1" t="s">
        <v>1</v>
      </c>
      <c r="J1" s="4" t="s">
        <v>37</v>
      </c>
    </row>
    <row r="2" spans="1:11" ht="7.5" customHeight="1" thickBot="1" x14ac:dyDescent="0.3"/>
    <row r="3" spans="1:11" x14ac:dyDescent="0.25">
      <c r="A3" s="37" t="s">
        <v>2</v>
      </c>
      <c r="B3" s="38" t="s">
        <v>3</v>
      </c>
      <c r="C3" s="38" t="s">
        <v>18</v>
      </c>
      <c r="D3" s="38" t="s">
        <v>4</v>
      </c>
      <c r="E3" s="38" t="s">
        <v>19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1" ht="15.75" x14ac:dyDescent="0.25">
      <c r="A4" s="40" t="s">
        <v>10</v>
      </c>
      <c r="B4" s="7" t="s">
        <v>26</v>
      </c>
      <c r="C4" s="21" t="s">
        <v>28</v>
      </c>
      <c r="D4" s="15" t="s">
        <v>29</v>
      </c>
      <c r="E4" s="30">
        <v>250</v>
      </c>
      <c r="F4" s="30">
        <v>47.48</v>
      </c>
      <c r="G4" s="27">
        <f>E4*190.48/200</f>
        <v>238.1</v>
      </c>
      <c r="H4" s="27">
        <f>E4*5.31/200</f>
        <v>6.6375000000000002</v>
      </c>
      <c r="I4" s="27">
        <f>E4*10.32/200</f>
        <v>12.9</v>
      </c>
      <c r="J4" s="41">
        <f>E4*19.09/200</f>
        <v>23.862500000000001</v>
      </c>
    </row>
    <row r="5" spans="1:11" ht="15.75" x14ac:dyDescent="0.25">
      <c r="A5" s="40"/>
      <c r="B5" s="49" t="s">
        <v>26</v>
      </c>
      <c r="C5" s="22">
        <v>44202</v>
      </c>
      <c r="D5" s="19" t="s">
        <v>27</v>
      </c>
      <c r="E5" s="30">
        <v>40</v>
      </c>
      <c r="F5" s="31">
        <v>14.4</v>
      </c>
      <c r="G5" s="30">
        <v>63</v>
      </c>
      <c r="H5" s="30">
        <v>5.0999999999999996</v>
      </c>
      <c r="I5" s="30">
        <v>4.68</v>
      </c>
      <c r="J5" s="42">
        <v>0.3</v>
      </c>
    </row>
    <row r="6" spans="1:11" ht="15.75" x14ac:dyDescent="0.25">
      <c r="A6" s="40"/>
      <c r="B6" s="7" t="s">
        <v>11</v>
      </c>
      <c r="C6" s="47" t="s">
        <v>42</v>
      </c>
      <c r="D6" s="15" t="s">
        <v>38</v>
      </c>
      <c r="E6" s="25">
        <v>200</v>
      </c>
      <c r="F6" s="26">
        <v>12.62</v>
      </c>
      <c r="G6" s="27">
        <v>44</v>
      </c>
      <c r="H6" s="30">
        <v>0.1</v>
      </c>
      <c r="I6" s="30">
        <v>0</v>
      </c>
      <c r="J6" s="42">
        <v>10.8</v>
      </c>
    </row>
    <row r="7" spans="1:11" ht="15.75" x14ac:dyDescent="0.25">
      <c r="A7" s="40"/>
      <c r="B7" s="32" t="s">
        <v>23</v>
      </c>
      <c r="C7" s="22" t="s">
        <v>20</v>
      </c>
      <c r="D7" s="34" t="s">
        <v>31</v>
      </c>
      <c r="E7" s="30">
        <v>30</v>
      </c>
      <c r="F7" s="31">
        <v>3.14</v>
      </c>
      <c r="G7" s="30">
        <f>E7*70.14/30</f>
        <v>70.14</v>
      </c>
      <c r="H7" s="30">
        <f>E7*2.37/30</f>
        <v>2.37</v>
      </c>
      <c r="I7" s="30">
        <f>E7*0.3/30</f>
        <v>0.3</v>
      </c>
      <c r="J7" s="42">
        <f>E7*14.49/30</f>
        <v>14.49</v>
      </c>
    </row>
    <row r="8" spans="1:11" ht="15.75" x14ac:dyDescent="0.25">
      <c r="A8" s="40"/>
      <c r="B8" s="7" t="s">
        <v>22</v>
      </c>
      <c r="C8" s="22" t="s">
        <v>20</v>
      </c>
      <c r="D8" s="34" t="s">
        <v>32</v>
      </c>
      <c r="E8" s="30">
        <v>20</v>
      </c>
      <c r="F8" s="31">
        <v>2.1800000000000002</v>
      </c>
      <c r="G8" s="30">
        <f>E8*68.97/30</f>
        <v>45.980000000000004</v>
      </c>
      <c r="H8" s="30">
        <f>E8*1.68/30</f>
        <v>1.1200000000000001</v>
      </c>
      <c r="I8" s="30">
        <f>E8*0.33/30</f>
        <v>0.22000000000000003</v>
      </c>
      <c r="J8" s="42">
        <f>E8*14.82/30</f>
        <v>9.879999999999999</v>
      </c>
    </row>
    <row r="9" spans="1:11" ht="15.75" x14ac:dyDescent="0.25">
      <c r="A9" s="40"/>
      <c r="B9" s="48" t="s">
        <v>36</v>
      </c>
      <c r="C9" s="33" t="s">
        <v>20</v>
      </c>
      <c r="D9" s="34" t="s">
        <v>30</v>
      </c>
      <c r="E9" s="30">
        <v>100</v>
      </c>
      <c r="F9" s="31">
        <v>45.21</v>
      </c>
      <c r="G9" s="30">
        <v>49</v>
      </c>
      <c r="H9" s="30">
        <v>0.4</v>
      </c>
      <c r="I9" s="30">
        <v>0.4</v>
      </c>
      <c r="J9" s="42">
        <v>10.95</v>
      </c>
    </row>
    <row r="10" spans="1:11" ht="15.75" x14ac:dyDescent="0.25">
      <c r="A10" s="40"/>
      <c r="B10" s="7"/>
      <c r="C10" s="21"/>
      <c r="D10" s="25"/>
      <c r="E10" s="23">
        <f t="shared" ref="E10:J10" si="0">SUM(E4:E9)</f>
        <v>640</v>
      </c>
      <c r="F10" s="23">
        <f>SUM(F4:F9)+0.01</f>
        <v>125.04</v>
      </c>
      <c r="G10" s="23">
        <f t="shared" si="0"/>
        <v>510.22</v>
      </c>
      <c r="H10" s="23">
        <f t="shared" si="0"/>
        <v>15.727500000000001</v>
      </c>
      <c r="I10" s="23">
        <f t="shared" si="0"/>
        <v>18.499999999999996</v>
      </c>
      <c r="J10" s="43">
        <f t="shared" si="0"/>
        <v>70.282500000000013</v>
      </c>
    </row>
    <row r="11" spans="1:11" x14ac:dyDescent="0.25">
      <c r="A11" s="44" t="s">
        <v>12</v>
      </c>
      <c r="B11" s="13"/>
      <c r="C11" s="8"/>
      <c r="D11" s="9"/>
      <c r="E11" s="10"/>
      <c r="F11" s="11"/>
      <c r="G11" s="10"/>
      <c r="H11" s="10"/>
      <c r="I11" s="10"/>
      <c r="J11" s="12"/>
    </row>
    <row r="12" spans="1:11" ht="15.75" x14ac:dyDescent="0.25">
      <c r="A12" s="44"/>
      <c r="B12" s="8"/>
      <c r="C12" s="8"/>
      <c r="D12" s="16"/>
      <c r="E12" s="10"/>
      <c r="F12" s="11"/>
      <c r="G12" s="10"/>
      <c r="H12" s="10"/>
      <c r="I12" s="10"/>
      <c r="J12" s="12"/>
    </row>
    <row r="13" spans="1:11" ht="15.75" x14ac:dyDescent="0.25">
      <c r="A13" s="44" t="s">
        <v>13</v>
      </c>
      <c r="B13" s="7" t="s">
        <v>14</v>
      </c>
      <c r="C13" s="53" t="s">
        <v>39</v>
      </c>
      <c r="D13" s="36" t="s">
        <v>40</v>
      </c>
      <c r="E13" s="24">
        <v>60</v>
      </c>
      <c r="F13" s="29">
        <v>9.4700000000000006</v>
      </c>
      <c r="G13" s="24">
        <f>E13*128.76/60</f>
        <v>128.76</v>
      </c>
      <c r="H13" s="24">
        <f>E13*3.06/60</f>
        <v>3.06</v>
      </c>
      <c r="I13" s="24">
        <f>E13*9.36/60</f>
        <v>9.3599999999999977</v>
      </c>
      <c r="J13" s="45">
        <f>E13*8.1/60</f>
        <v>8.1</v>
      </c>
      <c r="K13" s="17"/>
    </row>
    <row r="14" spans="1:11" ht="31.5" x14ac:dyDescent="0.25">
      <c r="A14" s="44"/>
      <c r="B14" s="7" t="s">
        <v>15</v>
      </c>
      <c r="C14" s="47" t="s">
        <v>35</v>
      </c>
      <c r="D14" s="35" t="s">
        <v>33</v>
      </c>
      <c r="E14" s="30">
        <v>200</v>
      </c>
      <c r="F14" s="29">
        <v>8.9700000000000006</v>
      </c>
      <c r="G14" s="30">
        <f>E14*154.4/200</f>
        <v>154.4</v>
      </c>
      <c r="H14" s="30">
        <f>E14*3.9/200</f>
        <v>3.9</v>
      </c>
      <c r="I14" s="30">
        <f>E14*4.1/200</f>
        <v>4.0999999999999996</v>
      </c>
      <c r="J14" s="42">
        <f>E14*25.32/200</f>
        <v>25.32</v>
      </c>
      <c r="K14" s="18"/>
    </row>
    <row r="15" spans="1:11" ht="15.75" x14ac:dyDescent="0.25">
      <c r="A15" s="44"/>
      <c r="B15" s="7" t="s">
        <v>21</v>
      </c>
      <c r="C15" s="33">
        <v>178</v>
      </c>
      <c r="D15" s="35" t="s">
        <v>41</v>
      </c>
      <c r="E15" s="54">
        <v>230</v>
      </c>
      <c r="F15" s="29">
        <v>106.21</v>
      </c>
      <c r="G15" s="54">
        <f>E15*261.33/200</f>
        <v>300.52949999999998</v>
      </c>
      <c r="H15" s="54">
        <f>E15*19.3/150</f>
        <v>29.593333333333334</v>
      </c>
      <c r="I15" s="54">
        <f>E15*8.27/200</f>
        <v>9.5105000000000004</v>
      </c>
      <c r="J15" s="55">
        <f>E15*16.1/150</f>
        <v>24.686666666666671</v>
      </c>
      <c r="K15" s="18"/>
    </row>
    <row r="16" spans="1:11" ht="15.75" x14ac:dyDescent="0.25">
      <c r="A16" s="44"/>
      <c r="B16" s="7" t="s">
        <v>16</v>
      </c>
      <c r="C16" s="21" t="s">
        <v>24</v>
      </c>
      <c r="D16" s="25" t="s">
        <v>25</v>
      </c>
      <c r="E16" s="30">
        <v>200</v>
      </c>
      <c r="F16" s="29">
        <v>12.48</v>
      </c>
      <c r="G16" s="30">
        <v>88</v>
      </c>
      <c r="H16" s="30">
        <v>0.7</v>
      </c>
      <c r="I16" s="30">
        <v>0</v>
      </c>
      <c r="J16" s="42">
        <v>21.1</v>
      </c>
      <c r="K16" s="18"/>
    </row>
    <row r="17" spans="1:11" ht="15.75" x14ac:dyDescent="0.25">
      <c r="A17" s="44"/>
      <c r="B17" s="7" t="s">
        <v>23</v>
      </c>
      <c r="C17" s="22" t="s">
        <v>20</v>
      </c>
      <c r="D17" s="34" t="s">
        <v>31</v>
      </c>
      <c r="E17" s="30">
        <v>40</v>
      </c>
      <c r="F17" s="31">
        <v>4.1900000000000004</v>
      </c>
      <c r="G17" s="30">
        <f>E17*70.14/30</f>
        <v>93.52</v>
      </c>
      <c r="H17" s="30">
        <f>E17*2.37/30</f>
        <v>3.1600000000000006</v>
      </c>
      <c r="I17" s="30">
        <f>E17*0.3/30</f>
        <v>0.4</v>
      </c>
      <c r="J17" s="42">
        <f>E17*14.49/30</f>
        <v>19.32</v>
      </c>
      <c r="K17" s="18"/>
    </row>
    <row r="18" spans="1:11" ht="15.75" x14ac:dyDescent="0.25">
      <c r="A18" s="44"/>
      <c r="B18" s="14" t="s">
        <v>22</v>
      </c>
      <c r="C18" s="22" t="s">
        <v>20</v>
      </c>
      <c r="D18" s="34" t="s">
        <v>32</v>
      </c>
      <c r="E18" s="30">
        <v>34</v>
      </c>
      <c r="F18" s="31">
        <v>3.72</v>
      </c>
      <c r="G18" s="30">
        <f>E18*68.97/30</f>
        <v>78.165999999999997</v>
      </c>
      <c r="H18" s="30">
        <f>E18*1.68/30</f>
        <v>1.9039999999999999</v>
      </c>
      <c r="I18" s="30">
        <f>E18*0.33/30</f>
        <v>0.374</v>
      </c>
      <c r="J18" s="42">
        <f>E18*14.82/30</f>
        <v>16.795999999999999</v>
      </c>
      <c r="K18" s="18"/>
    </row>
    <row r="19" spans="1:11" ht="15.75" x14ac:dyDescent="0.25">
      <c r="A19" s="44"/>
      <c r="B19" s="14"/>
      <c r="C19" s="22"/>
      <c r="D19" s="19"/>
      <c r="E19" s="30"/>
      <c r="F19" s="26"/>
      <c r="G19" s="30"/>
      <c r="H19" s="27"/>
      <c r="I19" s="27"/>
      <c r="J19" s="41"/>
      <c r="K19" s="18"/>
    </row>
    <row r="20" spans="1:11" ht="15.75" x14ac:dyDescent="0.25">
      <c r="A20" s="44"/>
      <c r="B20" s="14"/>
      <c r="C20" s="21"/>
      <c r="D20" s="20"/>
      <c r="E20" s="28">
        <f>SUM(E13:E19)</f>
        <v>764</v>
      </c>
      <c r="F20" s="28">
        <f>SUM(F13:F19)+0.01</f>
        <v>145.04999999999998</v>
      </c>
      <c r="G20" s="28">
        <f t="shared" ref="F20:J20" si="1">SUM(G13:G19)</f>
        <v>843.37549999999987</v>
      </c>
      <c r="H20" s="28">
        <f>SUM(H13:H19)-0.01</f>
        <v>42.307333333333339</v>
      </c>
      <c r="I20" s="28">
        <f t="shared" si="1"/>
        <v>23.744499999999995</v>
      </c>
      <c r="J20" s="28">
        <f>SUM(J13:J19)+0.01</f>
        <v>115.33266666666667</v>
      </c>
      <c r="K20" s="18"/>
    </row>
    <row r="21" spans="1:11" ht="15.75" thickBot="1" x14ac:dyDescent="0.3">
      <c r="A21" s="46"/>
      <c r="B21" s="1"/>
      <c r="C21" s="1"/>
      <c r="D21" s="6"/>
      <c r="E21" s="2"/>
      <c r="F21" s="5"/>
      <c r="G21" s="2"/>
      <c r="H21" s="2"/>
      <c r="I21" s="2"/>
      <c r="J21" s="3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C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2026-09-01T05:42:43Z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