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J19" i="1"/>
  <c r="I19" i="1"/>
  <c r="J13" i="1"/>
  <c r="H13" i="1"/>
  <c r="G13" i="1"/>
  <c r="I13" i="1" l="1"/>
  <c r="J15" i="1"/>
  <c r="I15" i="1"/>
  <c r="H15" i="1"/>
  <c r="G15" i="1"/>
  <c r="F9" i="1"/>
  <c r="J8" i="1"/>
  <c r="I8" i="1"/>
  <c r="H8" i="1"/>
  <c r="G8" i="1"/>
  <c r="J4" i="1"/>
  <c r="I4" i="1"/>
  <c r="H4" i="1"/>
  <c r="G4" i="1"/>
  <c r="J6" i="1" l="1"/>
  <c r="I6" i="1"/>
  <c r="H6" i="1"/>
  <c r="G6" i="1"/>
  <c r="J14" i="1" l="1"/>
  <c r="I14" i="1"/>
  <c r="H14" i="1"/>
  <c r="G14" i="1"/>
  <c r="J12" i="1"/>
  <c r="I12" i="1"/>
  <c r="H12" i="1"/>
  <c r="G12" i="1"/>
  <c r="E9" i="1" l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G17" i="1"/>
  <c r="E19" i="1"/>
  <c r="G19" i="1" l="1"/>
  <c r="H19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<sst xmlns="http://schemas.openxmlformats.org/spreadsheetml/2006/main" count="53" uniqueCount="48">
  <si>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</si>
  <si>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</si>
  <si>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</si>
  <si>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</si>
  <si>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</si>
  <si>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</si>
  <si>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</si>
  <si>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</si>
  <si>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</si>
  <si>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</si>
  <si>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</si>
  <si>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</si>
  <si>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</si>
  <si>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</si>
  <si>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</si>
  <si>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</si>
  <si>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</si>
  <si>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</si>
  <si>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</si>
  <si>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</si>
  <si>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</si>
  <si>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</si>
  <si>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</si>
  <si>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</si>
  <si>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</si>
  <si>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</si>
  <si>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</si>
  <si>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</si>
  <si>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Котлета из кур</t>
  </si>
  <si>
    <t>2 блюдо</t>
  </si>
  <si>
    <t>Бутерброд с маслом</t>
  </si>
  <si>
    <t>32/10</t>
  </si>
  <si>
    <t>Хлеб пшеничный витаминизированный</t>
  </si>
  <si>
    <t>Хлеб ржано-пшеничный</t>
  </si>
  <si>
    <t>Кофейный напиток на молоке</t>
  </si>
  <si>
    <t>Салат из белокачанной капусты с морковью и растительным маслом</t>
  </si>
  <si>
    <t>МАОУ "СОШ №19"</t>
  </si>
  <si>
    <t>22/2</t>
  </si>
  <si>
    <t>445</t>
  </si>
  <si>
    <t>Зеленый горошек</t>
  </si>
  <si>
    <t>47/3</t>
  </si>
  <si>
    <t>Макаронные изделия отварные с сыром</t>
  </si>
  <si>
    <t>16</t>
  </si>
  <si>
    <t>Горошница с морковью</t>
  </si>
  <si>
    <t>37/2</t>
  </si>
  <si>
    <t>Напиток "Золотой шар"</t>
  </si>
  <si>
    <t>Суп-лапша на куринном бульоне с зеленью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</si>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</sst>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6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5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0" borderId="1" xfId="7" applyNumberFormat="1" applyFont="1" applyFill="1" applyBorder="1" applyAlignment="1">
      <alignment vertical="center"/>
    </xf>
    <xf numFmtId="2" fontId="7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2" fontId="5" fillId="0" borderId="1" xfId="7" applyNumberFormat="1" applyFont="1" applyFill="1" applyBorder="1" applyAlignment="1">
      <alignment vertical="center" wrapText="1"/>
    </xf>
    <xf numFmtId="2" fontId="5" fillId="0" borderId="1" xfId="7" applyNumberFormat="1" applyFont="1" applyFill="1" applyBorder="1" applyAlignment="1">
      <alignment vertical="center"/>
    </xf>
    <xf numFmtId="0" fontId="5" fillId="0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7" fillId="0" borderId="5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6" fillId="3" borderId="1" xfId="5" applyFill="1" applyBorder="1" applyProtection="1">
      <protection locked="0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5" xfId="7" applyNumberFormat="1" applyFont="1" applyFill="1" applyBorder="1" applyAlignment="1">
      <alignment horizontal="left" vertical="center"/>
    </xf>
    <xf numFmtId="2" fontId="5" fillId="0" borderId="5" xfId="7" applyNumberFormat="1" applyFont="1" applyBorder="1" applyAlignment="1">
      <alignment horizontal="left" vertical="center"/>
    </xf>
    <xf numFmtId="2" fontId="11" fillId="0" borderId="5" xfId="0" applyNumberFormat="1" applyFont="1" applyFill="1" applyBorder="1" applyAlignment="1" applyProtection="1">
      <alignment horizontal="left"/>
      <protection locked="0"/>
    </xf>
    <xf numFmtId="0" fontId="0" fillId="0" borderId="12" xfId="0" applyBorder="1"/>
    <xf numFmtId="2" fontId="5" fillId="0" borderId="1" xfId="8" applyNumberFormat="1" applyFont="1" applyBorder="1" applyAlignment="1">
      <alignment horizontal="left" vertical="center"/>
    </xf>
    <xf numFmtId="2" fontId="5" fillId="0" borderId="5" xfId="8" applyNumberFormat="1" applyFont="1" applyFill="1" applyBorder="1" applyAlignment="1">
      <alignment horizontal="left" vertical="center"/>
    </xf>
    <xf numFmtId="0" fontId="1" fillId="0" borderId="1" xfId="5" applyFont="1" applyFill="1" applyBorder="1" applyProtection="1">
      <protection locked="0"/>
    </xf>
    <xf numFmtId="0" fontId="5" fillId="0" borderId="1" xfId="7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4"/>
      <c r="I1" t="s">
        <v>1</v>
      </c>
      <c r="J1" s="4" t="s">
        <v>47</v>
      </c>
    </row>
    <row r="2" spans="1:10" ht="7.5" customHeight="1" thickBot="1" x14ac:dyDescent="0.3"/>
    <row r="3" spans="1:10" x14ac:dyDescent="0.25">
      <c r="A3" s="34" t="s">
        <v>2</v>
      </c>
      <c r="B3" s="35" t="s">
        <v>3</v>
      </c>
      <c r="C3" s="35" t="s">
        <v>20</v>
      </c>
      <c r="D3" s="35" t="s">
        <v>4</v>
      </c>
      <c r="E3" s="35" t="s">
        <v>21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x14ac:dyDescent="0.25">
      <c r="A4" s="55" t="s">
        <v>10</v>
      </c>
      <c r="B4" s="7" t="s">
        <v>11</v>
      </c>
      <c r="C4" s="27" t="s">
        <v>40</v>
      </c>
      <c r="D4" s="43" t="s">
        <v>41</v>
      </c>
      <c r="E4" s="21">
        <v>270</v>
      </c>
      <c r="F4" s="24">
        <v>38.979999999999997</v>
      </c>
      <c r="G4" s="24">
        <f>E4*415.53/240</f>
        <v>467.47124999999994</v>
      </c>
      <c r="H4" s="24">
        <f>E4*15.04/240</f>
        <v>16.919999999999998</v>
      </c>
      <c r="I4" s="24">
        <f>E4*19.75/240</f>
        <v>22.21875</v>
      </c>
      <c r="J4" s="37">
        <f>E4*44.4/240</f>
        <v>49.95</v>
      </c>
    </row>
    <row r="5" spans="1:10" ht="15.75" x14ac:dyDescent="0.25">
      <c r="A5" s="55"/>
      <c r="B5" s="7" t="s">
        <v>12</v>
      </c>
      <c r="C5" s="27" t="s">
        <v>31</v>
      </c>
      <c r="D5" s="32" t="s">
        <v>34</v>
      </c>
      <c r="E5" s="24">
        <v>200</v>
      </c>
      <c r="F5" s="22">
        <v>12.62</v>
      </c>
      <c r="G5" s="24">
        <v>99</v>
      </c>
      <c r="H5" s="24">
        <v>3.1</v>
      </c>
      <c r="I5" s="24">
        <v>3.2</v>
      </c>
      <c r="J5" s="37">
        <v>14.4</v>
      </c>
    </row>
    <row r="6" spans="1:10" ht="15.75" x14ac:dyDescent="0.25">
      <c r="A6" s="55"/>
      <c r="B6" s="28" t="s">
        <v>25</v>
      </c>
      <c r="C6" s="27">
        <v>44209</v>
      </c>
      <c r="D6" s="15" t="s">
        <v>30</v>
      </c>
      <c r="E6" s="24">
        <v>70</v>
      </c>
      <c r="F6" s="26">
        <v>25.65</v>
      </c>
      <c r="G6" s="24">
        <f>E6*160/50</f>
        <v>224</v>
      </c>
      <c r="H6" s="24">
        <f>E6*3.2/50</f>
        <v>4.4800000000000004</v>
      </c>
      <c r="I6" s="24">
        <f>E6*7.7/50</f>
        <v>10.78</v>
      </c>
      <c r="J6" s="37">
        <f>E6*19.5/50</f>
        <v>27.3</v>
      </c>
    </row>
    <row r="7" spans="1:10" ht="15.75" x14ac:dyDescent="0.25">
      <c r="A7" s="55"/>
      <c r="B7" s="38" t="s">
        <v>24</v>
      </c>
      <c r="C7" s="18" t="s">
        <v>23</v>
      </c>
      <c r="D7" s="32" t="s">
        <v>33</v>
      </c>
      <c r="E7" s="24">
        <v>38</v>
      </c>
      <c r="F7" s="24">
        <v>4.57</v>
      </c>
      <c r="G7" s="24">
        <f>E7*68.97/30</f>
        <v>87.362000000000009</v>
      </c>
      <c r="H7" s="24">
        <f>E7*1.68/30</f>
        <v>2.1279999999999997</v>
      </c>
      <c r="I7" s="24">
        <f>E7*0.33/30</f>
        <v>0.41800000000000004</v>
      </c>
      <c r="J7" s="37">
        <f>E7*14.82/30</f>
        <v>18.771999999999998</v>
      </c>
    </row>
    <row r="8" spans="1:10" ht="15.75" x14ac:dyDescent="0.25">
      <c r="A8" s="55"/>
      <c r="B8" s="50" t="s">
        <v>15</v>
      </c>
      <c r="C8" s="27" t="s">
        <v>38</v>
      </c>
      <c r="D8" s="32" t="s">
        <v>39</v>
      </c>
      <c r="E8" s="24">
        <v>60</v>
      </c>
      <c r="F8" s="24">
        <v>48.22</v>
      </c>
      <c r="G8" s="24">
        <f>45*E8/60</f>
        <v>45</v>
      </c>
      <c r="H8" s="24">
        <f>1.8*E8/60</f>
        <v>1.8</v>
      </c>
      <c r="I8" s="24">
        <f>2.46*E8/60</f>
        <v>2.46</v>
      </c>
      <c r="J8" s="44">
        <f>3.84*E8/60</f>
        <v>3.8399999999999994</v>
      </c>
    </row>
    <row r="9" spans="1:10" ht="15.75" x14ac:dyDescent="0.25">
      <c r="A9" s="55"/>
      <c r="B9" s="39"/>
      <c r="C9" s="18"/>
      <c r="D9" s="14"/>
      <c r="E9" s="23">
        <f>E4+E5+E6+E7+E8</f>
        <v>638</v>
      </c>
      <c r="F9" s="23">
        <f>F4+F5+F6+F7+F8+0.01</f>
        <v>130.04999999999998</v>
      </c>
      <c r="G9" s="23">
        <f t="shared" ref="G9:J9" si="0">G4+G5+G6+G7+G8</f>
        <v>922.83324999999991</v>
      </c>
      <c r="H9" s="23">
        <f t="shared" si="0"/>
        <v>28.428000000000001</v>
      </c>
      <c r="I9" s="23">
        <f>I4+I5+I6+I7+I8-0.01</f>
        <v>39.066749999999999</v>
      </c>
      <c r="J9" s="40">
        <f t="shared" si="0"/>
        <v>114.262</v>
      </c>
    </row>
    <row r="10" spans="1:10" x14ac:dyDescent="0.25">
      <c r="A10" s="41" t="s">
        <v>13</v>
      </c>
      <c r="B10" s="12"/>
      <c r="C10" s="29"/>
      <c r="D10" s="8"/>
      <c r="E10" s="9"/>
      <c r="F10" s="10"/>
      <c r="G10" s="9"/>
      <c r="H10" s="9"/>
      <c r="I10" s="9"/>
      <c r="J10" s="11"/>
    </row>
    <row r="11" spans="1:10" x14ac:dyDescent="0.25">
      <c r="A11" s="41"/>
      <c r="B11" s="42"/>
      <c r="C11" s="29"/>
      <c r="D11" s="8"/>
      <c r="E11" s="9"/>
      <c r="F11" s="10"/>
      <c r="G11" s="9"/>
      <c r="H11" s="9"/>
      <c r="I11" s="9"/>
      <c r="J11" s="11"/>
    </row>
    <row r="12" spans="1:10" ht="31.5" x14ac:dyDescent="0.25">
      <c r="A12" s="41" t="s">
        <v>14</v>
      </c>
      <c r="B12" s="7" t="s">
        <v>15</v>
      </c>
      <c r="C12" s="18" t="s">
        <v>26</v>
      </c>
      <c r="D12" s="43" t="s">
        <v>35</v>
      </c>
      <c r="E12" s="24">
        <v>60</v>
      </c>
      <c r="F12" s="26">
        <v>9.8000000000000007</v>
      </c>
      <c r="G12" s="20">
        <f>E12*55.44/60</f>
        <v>55.439999999999991</v>
      </c>
      <c r="H12" s="20">
        <f>E12*1.02/60</f>
        <v>1.02</v>
      </c>
      <c r="I12" s="20">
        <f>E12*3.6/60</f>
        <v>3.6</v>
      </c>
      <c r="J12" s="44">
        <f>E12*4.74/60</f>
        <v>4.74</v>
      </c>
    </row>
    <row r="13" spans="1:10" ht="31.5" x14ac:dyDescent="0.25">
      <c r="A13" s="41"/>
      <c r="B13" s="7" t="s">
        <v>16</v>
      </c>
      <c r="C13" s="27" t="s">
        <v>37</v>
      </c>
      <c r="D13" s="33" t="s">
        <v>46</v>
      </c>
      <c r="E13" s="26">
        <v>200</v>
      </c>
      <c r="F13" s="48">
        <v>25.5</v>
      </c>
      <c r="G13" s="26">
        <f>E13*126/200</f>
        <v>126</v>
      </c>
      <c r="H13" s="26">
        <f>E13*4.62/200</f>
        <v>4.62</v>
      </c>
      <c r="I13" s="26">
        <f>E13*9.41/240</f>
        <v>7.8416666666666668</v>
      </c>
      <c r="J13" s="49">
        <f>E13*9.08/200</f>
        <v>9.08</v>
      </c>
    </row>
    <row r="14" spans="1:10" ht="15.75" x14ac:dyDescent="0.25">
      <c r="A14" s="41"/>
      <c r="B14" s="7" t="s">
        <v>29</v>
      </c>
      <c r="C14" s="27" t="s">
        <v>27</v>
      </c>
      <c r="D14" s="13" t="s">
        <v>28</v>
      </c>
      <c r="E14" s="24">
        <v>100</v>
      </c>
      <c r="F14" s="26">
        <v>82.42</v>
      </c>
      <c r="G14" s="24">
        <f>E14*186.3/90</f>
        <v>207</v>
      </c>
      <c r="H14" s="24">
        <f>E14*13.32/90</f>
        <v>14.8</v>
      </c>
      <c r="I14" s="24">
        <f>E14*11.16/90</f>
        <v>12.4</v>
      </c>
      <c r="J14" s="37">
        <f>E14*8.19/90</f>
        <v>9.1</v>
      </c>
    </row>
    <row r="15" spans="1:10" ht="15.75" x14ac:dyDescent="0.25">
      <c r="A15" s="41"/>
      <c r="B15" s="7" t="s">
        <v>17</v>
      </c>
      <c r="C15" s="27" t="s">
        <v>42</v>
      </c>
      <c r="D15" s="20" t="s">
        <v>43</v>
      </c>
      <c r="E15" s="24">
        <v>150</v>
      </c>
      <c r="F15" s="26">
        <v>11.25</v>
      </c>
      <c r="G15" s="19">
        <f>E15*152.25/150</f>
        <v>152.25</v>
      </c>
      <c r="H15" s="19">
        <f>E15*9.15/150</f>
        <v>9.15</v>
      </c>
      <c r="I15" s="19">
        <f>E15*2.78/150</f>
        <v>2.78</v>
      </c>
      <c r="J15" s="45">
        <f>E15*22.65/150</f>
        <v>22.65</v>
      </c>
    </row>
    <row r="16" spans="1:10" ht="15.75" x14ac:dyDescent="0.25">
      <c r="A16" s="41"/>
      <c r="B16" s="7" t="s">
        <v>18</v>
      </c>
      <c r="C16" s="27" t="s">
        <v>44</v>
      </c>
      <c r="D16" s="51" t="s">
        <v>45</v>
      </c>
      <c r="E16" s="24">
        <v>200</v>
      </c>
      <c r="F16" s="26">
        <v>12.61</v>
      </c>
      <c r="G16" s="24">
        <v>48</v>
      </c>
      <c r="H16" s="24">
        <v>0</v>
      </c>
      <c r="I16" s="24">
        <v>0</v>
      </c>
      <c r="J16" s="37">
        <v>12</v>
      </c>
    </row>
    <row r="17" spans="1:10" ht="31.5" x14ac:dyDescent="0.25">
      <c r="A17" s="41"/>
      <c r="B17" s="7" t="s">
        <v>25</v>
      </c>
      <c r="C17" s="18" t="s">
        <v>22</v>
      </c>
      <c r="D17" s="31" t="s">
        <v>32</v>
      </c>
      <c r="E17" s="24">
        <v>49</v>
      </c>
      <c r="F17" s="26">
        <v>5.67</v>
      </c>
      <c r="G17" s="24">
        <f>E17*116.9/50</f>
        <v>114.56200000000001</v>
      </c>
      <c r="H17" s="24">
        <f>E17*3.95/50</f>
        <v>3.8710000000000004</v>
      </c>
      <c r="I17" s="24">
        <f>E17*0.5/50</f>
        <v>0.49</v>
      </c>
      <c r="J17" s="37">
        <f>E17*24.15/50</f>
        <v>23.666999999999998</v>
      </c>
    </row>
    <row r="18" spans="1:10" ht="15.75" x14ac:dyDescent="0.25">
      <c r="A18" s="41"/>
      <c r="B18" s="7" t="s">
        <v>24</v>
      </c>
      <c r="C18" s="18" t="s">
        <v>23</v>
      </c>
      <c r="D18" s="32" t="s">
        <v>33</v>
      </c>
      <c r="E18" s="24">
        <v>30</v>
      </c>
      <c r="F18" s="26">
        <v>3.6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37">
        <f>E18*14.82/30</f>
        <v>14.82</v>
      </c>
    </row>
    <row r="19" spans="1:10" ht="15.75" x14ac:dyDescent="0.25">
      <c r="A19" s="41"/>
      <c r="B19" s="16"/>
      <c r="C19" s="30"/>
      <c r="D19" s="17"/>
      <c r="E19" s="25">
        <f>E12+E13+E14+E15+E16+E17+E18</f>
        <v>789</v>
      </c>
      <c r="F19" s="25">
        <f>F12+F13+F14+F15+F16+F17+F18</f>
        <v>150.84999999999997</v>
      </c>
      <c r="G19" s="25">
        <f t="shared" ref="G19:H19" si="1">G12+G13+G14+G15+G16+G17+G18</f>
        <v>772.22200000000009</v>
      </c>
      <c r="H19" s="25">
        <f t="shared" si="1"/>
        <v>35.141000000000005</v>
      </c>
      <c r="I19" s="25">
        <f>I12+I13+I14+I15+I16+I17+I18</f>
        <v>27.441666666666666</v>
      </c>
      <c r="J19" s="46">
        <f>J12+J13+J14+J15+J16+J17+J18</f>
        <v>96.056999999999988</v>
      </c>
    </row>
    <row r="20" spans="1:10" ht="15.75" thickBot="1" x14ac:dyDescent="0.3">
      <c r="A20" s="47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