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F10" i="1"/>
  <c r="I10" i="1"/>
  <c r="J13" i="1" l="1"/>
  <c r="I13" i="1"/>
  <c r="H13" i="1"/>
  <c r="G13" i="1"/>
  <c r="I16" i="1" l="1"/>
  <c r="G14" i="1"/>
  <c r="J7" i="1"/>
  <c r="J4" i="1"/>
  <c r="I7" i="1"/>
  <c r="H4" i="1"/>
  <c r="G16" i="1" l="1"/>
  <c r="J15" i="1"/>
  <c r="H15" i="1"/>
  <c r="J14" i="1" l="1"/>
  <c r="I14" i="1"/>
  <c r="H14" i="1"/>
  <c r="J6" i="1" l="1"/>
  <c r="I6" i="1"/>
  <c r="H6" i="1"/>
  <c r="G6" i="1"/>
  <c r="I4" i="1"/>
  <c r="G4" i="1"/>
  <c r="H7" i="1"/>
  <c r="G7" i="1"/>
  <c r="G10" i="1" s="1"/>
  <c r="E21" i="1"/>
  <c r="J16" i="1" l="1"/>
  <c r="H16" i="1"/>
  <c r="I15" i="1"/>
  <c r="G15" i="1"/>
  <c r="J10" i="1"/>
  <c r="H10" i="1"/>
  <c r="E10" i="1"/>
  <c r="J19" i="1" l="1"/>
  <c r="I19" i="1"/>
  <c r="H19" i="1"/>
  <c r="G19" i="1"/>
  <c r="J18" i="1"/>
  <c r="J21" i="1" s="1"/>
  <c r="I18" i="1"/>
  <c r="I21" i="1" s="1"/>
  <c r="H18" i="1"/>
  <c r="G18" i="1"/>
  <c r="G21" i="1" s="1"/>
  <c r="H21" i="1" l="1"/>
</calcChain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<sst xmlns="http://schemas.openxmlformats.org/spreadsheetml/2006/main" count="51" uniqueCount="45">
  <si>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</si>
  <si>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</si>
  <si>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</si>
  <si>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</si>
  <si>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</si>
  <si>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</si>
  <si>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</si>
  <si>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</si>
  <si>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</si>
  <si>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</si>
  <si>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</si>
  <si>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</si>
  <si>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</si>
  <si>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</si>
  <si>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</si>
  <si>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</si>
  <si>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</si>
  <si>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</si>
  <si>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</si>
  <si>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</si>
  <si>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</si>
  <si>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</si>
  <si>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</si>
  <si>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</si>
  <si>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</si>
  <si>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948</t>
  </si>
  <si>
    <t>Картофельное пюре</t>
  </si>
  <si>
    <t>44379</t>
  </si>
  <si>
    <t>Тефтели рыбные в соусе</t>
  </si>
  <si>
    <t>гор.блюдо</t>
  </si>
  <si>
    <t>15/4</t>
  </si>
  <si>
    <t>Каша молочная ячневая с маслом сливочным</t>
  </si>
  <si>
    <t>Какао на молоке</t>
  </si>
  <si>
    <t>Бутерброд с сыром</t>
  </si>
  <si>
    <t>36/10</t>
  </si>
  <si>
    <t>Хлеб ржано-пшеничный</t>
  </si>
  <si>
    <t>Щи с капустой, картофелем, сметаной, мясом и зеленью</t>
  </si>
  <si>
    <t>Хлеб пшеничный витаминизированный</t>
  </si>
  <si>
    <t>МАОУ "СОШ №19"</t>
  </si>
  <si>
    <t>18/7</t>
  </si>
  <si>
    <t>Кисель</t>
  </si>
  <si>
    <t>Зеленый горошек</t>
  </si>
  <si>
    <t>21/1</t>
  </si>
  <si>
    <t>Салат из огурцов, помидор с растительным маслом</t>
  </si>
  <si>
    <t>23.05.2026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</si>
</sst>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165" fontId="5" fillId="0" borderId="0" applyFont="0" applyFill="0" applyBorder="0" applyAlignment="0" applyProtection="0"/>
    <xf numFmtId="0" fontId="9" fillId="0" borderId="0"/>
    <xf numFmtId="0" fontId="4" fillId="0" borderId="0"/>
    <xf numFmtId="0" fontId="3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7" fillId="0" borderId="1" xfId="5" applyBorder="1"/>
    <xf numFmtId="0" fontId="7" fillId="3" borderId="1" xfId="5" applyFill="1" applyBorder="1" applyAlignment="1" applyProtection="1">
      <alignment wrapText="1"/>
      <protection locked="0"/>
    </xf>
    <xf numFmtId="1" fontId="7" fillId="3" borderId="1" xfId="5" applyNumberFormat="1" applyFill="1" applyBorder="1" applyProtection="1">
      <protection locked="0"/>
    </xf>
    <xf numFmtId="2" fontId="7" fillId="3" borderId="1" xfId="5" applyNumberFormat="1" applyFill="1" applyBorder="1" applyProtection="1">
      <protection locked="0"/>
    </xf>
    <xf numFmtId="1" fontId="7" fillId="3" borderId="5" xfId="5" applyNumberFormat="1" applyFill="1" applyBorder="1" applyProtection="1">
      <protection locked="0"/>
    </xf>
    <xf numFmtId="0" fontId="7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6" fillId="0" borderId="1" xfId="7" applyNumberFormat="1" applyFont="1" applyFill="1" applyBorder="1" applyAlignment="1">
      <alignment horizontal="left" vertical="center" wrapText="1"/>
    </xf>
    <xf numFmtId="2" fontId="6" fillId="4" borderId="0" xfId="7" applyNumberFormat="1" applyFont="1" applyFill="1" applyBorder="1" applyAlignment="1">
      <alignment horizontal="left" vertical="center"/>
    </xf>
    <xf numFmtId="2" fontId="6" fillId="0" borderId="0" xfId="7" applyNumberFormat="1" applyFont="1" applyBorder="1" applyAlignment="1">
      <alignment horizontal="left" vertical="center"/>
    </xf>
    <xf numFmtId="2" fontId="8" fillId="0" borderId="1" xfId="7" applyNumberFormat="1" applyFont="1" applyFill="1" applyBorder="1" applyAlignment="1">
      <alignment vertical="center"/>
    </xf>
    <xf numFmtId="0" fontId="8" fillId="0" borderId="1" xfId="7" applyFont="1" applyFill="1" applyBorder="1" applyAlignment="1">
      <alignment horizontal="left" vertical="center" wrapText="1"/>
    </xf>
    <xf numFmtId="49" fontId="8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 wrapText="1"/>
    </xf>
    <xf numFmtId="2" fontId="6" fillId="4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 wrapText="1"/>
    </xf>
    <xf numFmtId="2" fontId="8" fillId="0" borderId="1" xfId="7" applyNumberFormat="1" applyFont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6" fillId="0" borderId="1" xfId="8" applyNumberFormat="1" applyFont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9" applyNumberFormat="1" applyFont="1" applyFill="1" applyBorder="1" applyAlignment="1">
      <alignment horizontal="left" vertical="center"/>
    </xf>
    <xf numFmtId="0" fontId="2" fillId="0" borderId="1" xfId="5" applyFont="1" applyBorder="1"/>
    <xf numFmtId="49" fontId="6" fillId="0" borderId="1" xfId="7" applyNumberFormat="1" applyFont="1" applyFill="1" applyBorder="1" applyAlignment="1">
      <alignment horizontal="left" vertical="center"/>
    </xf>
    <xf numFmtId="49" fontId="7" fillId="3" borderId="1" xfId="5" applyNumberFormat="1" applyFill="1" applyBorder="1" applyProtection="1">
      <protection locked="0"/>
    </xf>
    <xf numFmtId="0" fontId="6" fillId="0" borderId="1" xfId="7" applyFont="1" applyFill="1" applyBorder="1" applyAlignment="1">
      <alignment horizontal="left" vertical="center" wrapText="1"/>
    </xf>
    <xf numFmtId="2" fontId="8" fillId="0" borderId="1" xfId="7" applyNumberFormat="1" applyFont="1" applyFill="1" applyBorder="1" applyAlignment="1">
      <alignment vertical="center" wrapText="1"/>
    </xf>
    <xf numFmtId="2" fontId="6" fillId="0" borderId="1" xfId="7" applyNumberFormat="1" applyFont="1" applyFill="1" applyBorder="1" applyAlignment="1">
      <alignment vertical="center" wrapText="1"/>
    </xf>
    <xf numFmtId="49" fontId="8" fillId="2" borderId="1" xfId="7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8" xfId="0" applyBorder="1" applyAlignment="1">
      <alignment horizontal="center"/>
    </xf>
    <xf numFmtId="2" fontId="6" fillId="0" borderId="5" xfId="7" applyNumberFormat="1" applyFont="1" applyBorder="1" applyAlignment="1">
      <alignment horizontal="left" vertical="center"/>
    </xf>
    <xf numFmtId="2" fontId="8" fillId="0" borderId="5" xfId="7" applyNumberFormat="1" applyFont="1" applyFill="1" applyBorder="1" applyAlignment="1">
      <alignment horizontal="left" vertical="center"/>
    </xf>
    <xf numFmtId="2" fontId="10" fillId="0" borderId="5" xfId="7" applyNumberFormat="1" applyFont="1" applyFill="1" applyBorder="1" applyAlignment="1">
      <alignment horizontal="left" vertical="center" wrapText="1"/>
    </xf>
    <xf numFmtId="0" fontId="0" fillId="0" borderId="9" xfId="0" applyBorder="1"/>
    <xf numFmtId="0" fontId="7" fillId="3" borderId="1" xfId="5" applyFill="1" applyBorder="1" applyProtection="1">
      <protection locked="0"/>
    </xf>
    <xf numFmtId="2" fontId="6" fillId="4" borderId="5" xfId="7" applyNumberFormat="1" applyFont="1" applyFill="1" applyBorder="1" applyAlignment="1">
      <alignment horizontal="left" vertical="center"/>
    </xf>
    <xf numFmtId="2" fontId="10" fillId="0" borderId="5" xfId="7" applyNumberFormat="1" applyFont="1" applyFill="1" applyBorder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49" fontId="6" fillId="4" borderId="1" xfId="7" applyNumberFormat="1" applyFont="1" applyFill="1" applyBorder="1" applyAlignment="1">
      <alignment horizontal="left" vertical="center"/>
    </xf>
    <xf numFmtId="0" fontId="6" fillId="4" borderId="1" xfId="7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vertical="top"/>
    </xf>
    <xf numFmtId="0" fontId="1" fillId="0" borderId="1" xfId="5" applyFont="1" applyBorder="1"/>
  </cellXfs>
  <cellStyles count="10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zoomScale="85" zoomScaleNormal="85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38</v>
      </c>
      <c r="C1" s="50"/>
      <c r="D1" s="51"/>
      <c r="E1" t="s">
        <v>18</v>
      </c>
      <c r="F1" s="1"/>
      <c r="I1" t="s">
        <v>1</v>
      </c>
      <c r="J1" s="1" t="s">
        <v>44</v>
      </c>
    </row>
    <row r="2" spans="1:11" ht="7.5" customHeight="1" thickBot="1" x14ac:dyDescent="0.3"/>
    <row r="3" spans="1:11" x14ac:dyDescent="0.25">
      <c r="A3" s="31" t="s">
        <v>2</v>
      </c>
      <c r="B3" s="32" t="s">
        <v>3</v>
      </c>
      <c r="C3" s="32" t="s">
        <v>19</v>
      </c>
      <c r="D3" s="33" t="s">
        <v>4</v>
      </c>
      <c r="E3" s="32" t="s">
        <v>20</v>
      </c>
      <c r="F3" s="32" t="s">
        <v>5</v>
      </c>
      <c r="G3" s="32" t="s">
        <v>6</v>
      </c>
      <c r="H3" s="32" t="s">
        <v>7</v>
      </c>
      <c r="I3" s="32" t="s">
        <v>8</v>
      </c>
      <c r="J3" s="34" t="s">
        <v>9</v>
      </c>
    </row>
    <row r="4" spans="1:11" ht="31.5" x14ac:dyDescent="0.25">
      <c r="A4" s="52" t="s">
        <v>10</v>
      </c>
      <c r="B4" s="2" t="s">
        <v>29</v>
      </c>
      <c r="C4" s="14" t="s">
        <v>30</v>
      </c>
      <c r="D4" s="9" t="s">
        <v>31</v>
      </c>
      <c r="E4" s="22">
        <v>250</v>
      </c>
      <c r="F4" s="22">
        <v>29.16</v>
      </c>
      <c r="G4" s="19">
        <f>E4*284.13/250</f>
        <v>284.13</v>
      </c>
      <c r="H4" s="19">
        <f>E4*7.5/250</f>
        <v>7.5</v>
      </c>
      <c r="I4" s="19">
        <f>E4*11.13/250</f>
        <v>11.13</v>
      </c>
      <c r="J4" s="35">
        <f>E4*38.5/250</f>
        <v>38.5</v>
      </c>
    </row>
    <row r="5" spans="1:11" ht="15.75" x14ac:dyDescent="0.25">
      <c r="A5" s="52"/>
      <c r="B5" s="2" t="s">
        <v>11</v>
      </c>
      <c r="C5" s="25" t="s">
        <v>34</v>
      </c>
      <c r="D5" s="17" t="s">
        <v>32</v>
      </c>
      <c r="E5" s="17">
        <v>200</v>
      </c>
      <c r="F5" s="18">
        <v>28.18</v>
      </c>
      <c r="G5" s="19">
        <v>135</v>
      </c>
      <c r="H5" s="22">
        <v>3.6</v>
      </c>
      <c r="I5" s="22">
        <v>3.3</v>
      </c>
      <c r="J5" s="36">
        <v>22.8</v>
      </c>
    </row>
    <row r="6" spans="1:11" ht="15.75" x14ac:dyDescent="0.25">
      <c r="A6" s="52"/>
      <c r="B6" s="24" t="s">
        <v>24</v>
      </c>
      <c r="C6" s="14">
        <v>44240</v>
      </c>
      <c r="D6" s="28" t="s">
        <v>33</v>
      </c>
      <c r="E6" s="22">
        <v>60</v>
      </c>
      <c r="F6" s="23">
        <v>37.24</v>
      </c>
      <c r="G6" s="22">
        <f>E6*153.24/60</f>
        <v>153.24000000000004</v>
      </c>
      <c r="H6" s="22">
        <f>E6*7.32/60</f>
        <v>7.3200000000000012</v>
      </c>
      <c r="I6" s="22">
        <f>E6*4.44/60</f>
        <v>4.4400000000000004</v>
      </c>
      <c r="J6" s="36">
        <f>E6*21/60</f>
        <v>21</v>
      </c>
    </row>
    <row r="7" spans="1:11" ht="15.75" x14ac:dyDescent="0.25">
      <c r="A7" s="52"/>
      <c r="B7" s="2" t="s">
        <v>23</v>
      </c>
      <c r="C7" s="14" t="s">
        <v>21</v>
      </c>
      <c r="D7" s="29" t="s">
        <v>35</v>
      </c>
      <c r="E7" s="22">
        <v>35</v>
      </c>
      <c r="F7" s="23">
        <v>4.2</v>
      </c>
      <c r="G7" s="22">
        <f>E7*68.97/30</f>
        <v>80.464999999999989</v>
      </c>
      <c r="H7" s="22">
        <f>E7*1.68/30</f>
        <v>1.96</v>
      </c>
      <c r="I7" s="22">
        <f>E7*0.33/30</f>
        <v>0.38500000000000001</v>
      </c>
      <c r="J7" s="36">
        <f>E7*14.82/30</f>
        <v>17.290000000000003</v>
      </c>
    </row>
    <row r="8" spans="1:11" ht="15.75" x14ac:dyDescent="0.25">
      <c r="A8" s="52"/>
      <c r="B8" s="53" t="s">
        <v>29</v>
      </c>
      <c r="C8" s="14">
        <v>445</v>
      </c>
      <c r="D8" s="29" t="s">
        <v>41</v>
      </c>
      <c r="E8" s="22">
        <v>39</v>
      </c>
      <c r="F8" s="23">
        <v>31.28</v>
      </c>
      <c r="G8" s="22">
        <v>39</v>
      </c>
      <c r="H8" s="22">
        <v>1.56</v>
      </c>
      <c r="I8" s="22">
        <v>2.13</v>
      </c>
      <c r="J8" s="36">
        <v>3.33</v>
      </c>
    </row>
    <row r="9" spans="1:11" ht="15.75" x14ac:dyDescent="0.25">
      <c r="A9" s="52"/>
      <c r="B9" s="2"/>
      <c r="C9" s="14"/>
      <c r="D9" s="28"/>
      <c r="E9" s="22"/>
      <c r="F9" s="23"/>
      <c r="G9" s="22"/>
      <c r="H9" s="22"/>
      <c r="I9" s="22"/>
      <c r="J9" s="36"/>
    </row>
    <row r="10" spans="1:11" ht="15.75" x14ac:dyDescent="0.25">
      <c r="A10" s="52"/>
      <c r="B10" s="2"/>
      <c r="C10" s="14"/>
      <c r="D10" s="17"/>
      <c r="E10" s="15">
        <f>E4+E5+E6+E7+E8+E9</f>
        <v>584</v>
      </c>
      <c r="F10" s="15">
        <f>F4+F5+F6+F7+F8+F9-0.01</f>
        <v>130.05000000000001</v>
      </c>
      <c r="G10" s="15">
        <f>G4+G5+G6+G7+G8+G9-0.01</f>
        <v>691.82500000000005</v>
      </c>
      <c r="H10" s="15">
        <f t="shared" ref="F10:J10" si="0">H4+H5+H6+H7+H8+H9</f>
        <v>21.94</v>
      </c>
      <c r="I10" s="15">
        <f>I4+I5+I6+I7+I8+I9-0.01</f>
        <v>21.375</v>
      </c>
      <c r="J10" s="37">
        <f t="shared" si="0"/>
        <v>102.92</v>
      </c>
    </row>
    <row r="11" spans="1:11" x14ac:dyDescent="0.25">
      <c r="A11" s="38" t="s">
        <v>12</v>
      </c>
      <c r="B11" s="7"/>
      <c r="C11" s="26"/>
      <c r="D11" s="3"/>
      <c r="E11" s="4"/>
      <c r="F11" s="5"/>
      <c r="G11" s="4"/>
      <c r="H11" s="4"/>
      <c r="I11" s="4"/>
      <c r="J11" s="6"/>
    </row>
    <row r="12" spans="1:11" ht="15.75" x14ac:dyDescent="0.25">
      <c r="A12" s="38"/>
      <c r="B12" s="39"/>
      <c r="C12" s="26"/>
      <c r="D12" s="30"/>
      <c r="E12" s="4"/>
      <c r="F12" s="5"/>
      <c r="G12" s="4"/>
      <c r="H12" s="4"/>
      <c r="I12" s="4"/>
      <c r="J12" s="6"/>
    </row>
    <row r="13" spans="1:11" ht="31.5" x14ac:dyDescent="0.25">
      <c r="A13" s="38" t="s">
        <v>13</v>
      </c>
      <c r="B13" s="2" t="s">
        <v>14</v>
      </c>
      <c r="C13" s="47" t="s">
        <v>42</v>
      </c>
      <c r="D13" s="48" t="s">
        <v>43</v>
      </c>
      <c r="E13" s="16">
        <v>65</v>
      </c>
      <c r="F13" s="21">
        <v>18.47</v>
      </c>
      <c r="G13" s="16">
        <f>E13*74.4/60</f>
        <v>80.599999999999994</v>
      </c>
      <c r="H13" s="16">
        <f>E13*0.72/60</f>
        <v>0.77999999999999992</v>
      </c>
      <c r="I13" s="16">
        <f>E13*3.6/60</f>
        <v>3.9</v>
      </c>
      <c r="J13" s="40">
        <f>E13*9.72/60</f>
        <v>10.530000000000001</v>
      </c>
      <c r="K13" s="10"/>
    </row>
    <row r="14" spans="1:11" ht="31.5" x14ac:dyDescent="0.25">
      <c r="A14" s="38"/>
      <c r="B14" s="2" t="s">
        <v>15</v>
      </c>
      <c r="C14" s="14" t="s">
        <v>27</v>
      </c>
      <c r="D14" s="27" t="s">
        <v>36</v>
      </c>
      <c r="E14" s="22">
        <v>200</v>
      </c>
      <c r="F14" s="21">
        <v>28.49</v>
      </c>
      <c r="G14" s="22">
        <f>E14*87.2/200</f>
        <v>87.2</v>
      </c>
      <c r="H14" s="22">
        <f>E14*3.42/200</f>
        <v>3.42</v>
      </c>
      <c r="I14" s="22">
        <f>E14*4.98/200</f>
        <v>4.9800000000000004</v>
      </c>
      <c r="J14" s="36">
        <f>E14*7/200</f>
        <v>7</v>
      </c>
      <c r="K14" s="11"/>
    </row>
    <row r="15" spans="1:11" ht="15.75" x14ac:dyDescent="0.25">
      <c r="A15" s="38"/>
      <c r="B15" s="2" t="s">
        <v>22</v>
      </c>
      <c r="C15" s="25" t="s">
        <v>39</v>
      </c>
      <c r="D15" s="13" t="s">
        <v>28</v>
      </c>
      <c r="E15" s="22">
        <v>100</v>
      </c>
      <c r="F15" s="21">
        <v>59.39</v>
      </c>
      <c r="G15" s="22">
        <f>E15*140.77/100</f>
        <v>140.77000000000001</v>
      </c>
      <c r="H15" s="22">
        <f>E15*10.07/100</f>
        <v>10.07</v>
      </c>
      <c r="I15" s="22">
        <f>E15*7.08/100</f>
        <v>7.08</v>
      </c>
      <c r="J15" s="36">
        <f>E15*9.05/100</f>
        <v>9.0500000000000007</v>
      </c>
      <c r="K15" s="11"/>
    </row>
    <row r="16" spans="1:11" ht="15.75" x14ac:dyDescent="0.25">
      <c r="A16" s="38"/>
      <c r="B16" s="2" t="s">
        <v>16</v>
      </c>
      <c r="C16" s="14">
        <v>44258</v>
      </c>
      <c r="D16" s="13" t="s">
        <v>26</v>
      </c>
      <c r="E16" s="22">
        <v>190</v>
      </c>
      <c r="F16" s="21">
        <v>28</v>
      </c>
      <c r="G16" s="22">
        <f>E16*128/150</f>
        <v>162.13333333333333</v>
      </c>
      <c r="H16" s="22">
        <f>E16*3.17/150</f>
        <v>4.0153333333333334</v>
      </c>
      <c r="I16" s="22">
        <f>E16*3.6/150</f>
        <v>4.5599999999999996</v>
      </c>
      <c r="J16" s="36">
        <f>E16*20.4/150</f>
        <v>25.839999999999996</v>
      </c>
      <c r="K16" s="11"/>
    </row>
    <row r="17" spans="1:11" ht="15.75" x14ac:dyDescent="0.25">
      <c r="A17" s="38"/>
      <c r="B17" s="2" t="s">
        <v>17</v>
      </c>
      <c r="C17" s="14" t="s">
        <v>25</v>
      </c>
      <c r="D17" s="9" t="s">
        <v>40</v>
      </c>
      <c r="E17" s="22">
        <v>200</v>
      </c>
      <c r="F17" s="21">
        <v>5.67</v>
      </c>
      <c r="G17" s="22">
        <v>111</v>
      </c>
      <c r="H17" s="22">
        <v>0</v>
      </c>
      <c r="I17" s="22">
        <v>0</v>
      </c>
      <c r="J17" s="36">
        <v>27.8</v>
      </c>
      <c r="K17" s="11"/>
    </row>
    <row r="18" spans="1:11" ht="15.75" x14ac:dyDescent="0.25">
      <c r="A18" s="38"/>
      <c r="B18" s="2" t="s">
        <v>24</v>
      </c>
      <c r="C18" s="14" t="s">
        <v>21</v>
      </c>
      <c r="D18" s="29" t="s">
        <v>37</v>
      </c>
      <c r="E18" s="22">
        <v>50</v>
      </c>
      <c r="F18" s="23">
        <v>5.78</v>
      </c>
      <c r="G18" s="22">
        <f>E18*70.14/30</f>
        <v>116.9</v>
      </c>
      <c r="H18" s="22">
        <f>E18*2.37/30</f>
        <v>3.95</v>
      </c>
      <c r="I18" s="22">
        <f>E18*0.3/30</f>
        <v>0.5</v>
      </c>
      <c r="J18" s="36">
        <f>E18*14.49/30</f>
        <v>24.15</v>
      </c>
      <c r="K18" s="11"/>
    </row>
    <row r="19" spans="1:11" ht="15.75" x14ac:dyDescent="0.25">
      <c r="A19" s="38"/>
      <c r="B19" s="8" t="s">
        <v>23</v>
      </c>
      <c r="C19" s="14" t="s">
        <v>21</v>
      </c>
      <c r="D19" s="29" t="s">
        <v>35</v>
      </c>
      <c r="E19" s="22">
        <v>42</v>
      </c>
      <c r="F19" s="23">
        <v>5.04</v>
      </c>
      <c r="G19" s="22">
        <f>E19*68.97/30</f>
        <v>96.557999999999993</v>
      </c>
      <c r="H19" s="22">
        <f>E19*1.68/30</f>
        <v>2.3519999999999999</v>
      </c>
      <c r="I19" s="22">
        <f>E19*0.33/30</f>
        <v>0.46200000000000002</v>
      </c>
      <c r="J19" s="36">
        <f>E19*14.82/30</f>
        <v>20.748000000000001</v>
      </c>
      <c r="K19" s="11"/>
    </row>
    <row r="20" spans="1:11" ht="15.75" x14ac:dyDescent="0.25">
      <c r="A20" s="38"/>
      <c r="B20" s="8"/>
      <c r="C20" s="14"/>
      <c r="D20" s="12"/>
      <c r="E20" s="22"/>
      <c r="F20" s="18"/>
      <c r="G20" s="22"/>
      <c r="H20" s="19"/>
      <c r="I20" s="19"/>
      <c r="J20" s="35"/>
      <c r="K20" s="11"/>
    </row>
    <row r="21" spans="1:11" ht="15.75" x14ac:dyDescent="0.25">
      <c r="A21" s="38"/>
      <c r="B21" s="8"/>
      <c r="C21" s="14"/>
      <c r="D21" s="13"/>
      <c r="E21" s="20">
        <f>E13+E14+E15+E16+E17+E18+E19</f>
        <v>847</v>
      </c>
      <c r="F21" s="20">
        <f>F13+F14+F15+F16+F17+F18+F19+0.01</f>
        <v>150.84999999999997</v>
      </c>
      <c r="G21" s="20">
        <f>G13+G14+G15+G16+G17+G18+G19</f>
        <v>795.16133333333335</v>
      </c>
      <c r="H21" s="20">
        <f>H13+H14+H15+H16+H17+H18+H19</f>
        <v>24.587333333333333</v>
      </c>
      <c r="I21" s="20">
        <f t="shared" ref="I21" si="1">I13+I14+I15+I16+I17+I18+I19</f>
        <v>21.481999999999999</v>
      </c>
      <c r="J21" s="41">
        <f>J13+J14+J15+J16+J17+J18+J19+0.01</f>
        <v>125.12800000000001</v>
      </c>
    </row>
    <row r="22" spans="1:11" x14ac:dyDescent="0.25">
      <c r="A22" s="38"/>
      <c r="B22" s="42"/>
      <c r="C22" s="42"/>
      <c r="D22" s="43"/>
      <c r="E22" s="44"/>
      <c r="F22" s="45"/>
      <c r="G22" s="44"/>
      <c r="H22" s="44"/>
      <c r="I22" s="44"/>
      <c r="J22" s="46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G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2026-09-11T04:12:30Z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